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tránka\Stránka nová\Dokumenty\"/>
    </mc:Choice>
  </mc:AlternateContent>
  <xr:revisionPtr revIDLastSave="0" documentId="8_{BBD2937E-9991-48C4-8BD5-65B7C29989DA}" xr6:coauthVersionLast="46" xr6:coauthVersionMax="46" xr10:uidLastSave="{00000000-0000-0000-0000-000000000000}"/>
  <bookViews>
    <workbookView xWindow="-120" yWindow="-120" windowWidth="29040" windowHeight="17640" tabRatio="248" xr2:uid="{00000000-000D-0000-FFFF-FFFF00000000}"/>
  </bookViews>
  <sheets>
    <sheet name="Príjmy" sheetId="1" r:id="rId1"/>
    <sheet name="Výdavky" sheetId="3" r:id="rId2"/>
    <sheet name="Príjmy ZŠ" sheetId="5" r:id="rId3"/>
    <sheet name="Výdavky ZŠ" sheetId="6" r:id="rId4"/>
  </sheets>
  <definedNames>
    <definedName name="_xlnm._FilterDatabase" localSheetId="1" hidden="1">Výdavky!$A$5:$L$22</definedName>
    <definedName name="_xlnm._FilterDatabase" localSheetId="3" hidden="1">'Výdavky ZŠ'!$D$1:$D$115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11" i="3" l="1"/>
  <c r="L811" i="3"/>
  <c r="J811" i="3"/>
  <c r="K302" i="3" l="1"/>
  <c r="L302" i="3"/>
  <c r="K297" i="3"/>
  <c r="L297" i="3"/>
  <c r="K289" i="3"/>
  <c r="L289" i="3"/>
  <c r="L13" i="1" l="1"/>
  <c r="K13" i="1"/>
  <c r="J13" i="1"/>
  <c r="L12" i="1"/>
  <c r="K12" i="1"/>
  <c r="J12" i="1"/>
  <c r="L11" i="1"/>
  <c r="K11" i="1"/>
  <c r="J11" i="1"/>
  <c r="G708" i="3" l="1"/>
  <c r="H708" i="3"/>
  <c r="I708" i="3"/>
  <c r="J708" i="3"/>
  <c r="K708" i="3"/>
  <c r="L708" i="3"/>
  <c r="F708" i="3"/>
  <c r="G169" i="3"/>
  <c r="G168" i="3" s="1"/>
  <c r="G167" i="3" s="1"/>
  <c r="H169" i="3"/>
  <c r="H168" i="3" s="1"/>
  <c r="H167" i="3" s="1"/>
  <c r="I169" i="3"/>
  <c r="I168" i="3" s="1"/>
  <c r="I167" i="3" s="1"/>
  <c r="J169" i="3"/>
  <c r="J168" i="3" s="1"/>
  <c r="J167" i="3" s="1"/>
  <c r="K169" i="3"/>
  <c r="K168" i="3" s="1"/>
  <c r="K167" i="3" s="1"/>
  <c r="L169" i="3"/>
  <c r="L168" i="3" s="1"/>
  <c r="L167" i="3" s="1"/>
  <c r="F169" i="3"/>
  <c r="F168" i="3" s="1"/>
  <c r="F167" i="3" s="1"/>
  <c r="L14" i="6"/>
  <c r="L11" i="6" s="1"/>
  <c r="L9" i="6"/>
  <c r="K14" i="6"/>
  <c r="K11" i="6" s="1"/>
  <c r="K9" i="6"/>
  <c r="G47" i="6"/>
  <c r="H47" i="6"/>
  <c r="I47" i="6"/>
  <c r="J47" i="6"/>
  <c r="K47" i="6"/>
  <c r="L47" i="6"/>
  <c r="F47" i="6"/>
  <c r="K106" i="6"/>
  <c r="K105" i="6" s="1"/>
  <c r="K104" i="6" s="1"/>
  <c r="K103" i="6" s="1"/>
  <c r="K109" i="6" s="1"/>
  <c r="K90" i="6"/>
  <c r="K88" i="6"/>
  <c r="K83" i="6"/>
  <c r="K81" i="6"/>
  <c r="K73" i="6"/>
  <c r="K70" i="6" s="1"/>
  <c r="K68" i="6"/>
  <c r="K50" i="6"/>
  <c r="K42" i="6"/>
  <c r="K40" i="6"/>
  <c r="K31" i="6"/>
  <c r="K24" i="6"/>
  <c r="K22" i="6"/>
  <c r="H106" i="6"/>
  <c r="H105" i="6" s="1"/>
  <c r="H104" i="6" s="1"/>
  <c r="H103" i="6" s="1"/>
  <c r="H109" i="6" s="1"/>
  <c r="H90" i="6"/>
  <c r="H88" i="6"/>
  <c r="H83" i="6"/>
  <c r="H81" i="6"/>
  <c r="H73" i="6"/>
  <c r="H70" i="6" s="1"/>
  <c r="H68" i="6"/>
  <c r="H50" i="6"/>
  <c r="H42" i="6"/>
  <c r="H40" i="6"/>
  <c r="H31" i="6"/>
  <c r="H24" i="6"/>
  <c r="H22" i="6"/>
  <c r="H14" i="6"/>
  <c r="H11" i="6" s="1"/>
  <c r="H9" i="6"/>
  <c r="G106" i="6"/>
  <c r="G105" i="6" s="1"/>
  <c r="G104" i="6" s="1"/>
  <c r="G103" i="6" s="1"/>
  <c r="G109" i="6" s="1"/>
  <c r="G90" i="6"/>
  <c r="G88" i="6"/>
  <c r="G83" i="6"/>
  <c r="G81" i="6"/>
  <c r="G73" i="6"/>
  <c r="G70" i="6" s="1"/>
  <c r="G68" i="6"/>
  <c r="G50" i="6"/>
  <c r="G42" i="6"/>
  <c r="G40" i="6"/>
  <c r="G31" i="6"/>
  <c r="G24" i="6"/>
  <c r="G22" i="6"/>
  <c r="G14" i="6"/>
  <c r="G11" i="6" s="1"/>
  <c r="G9" i="6"/>
  <c r="K16" i="5"/>
  <c r="K15" i="5" s="1"/>
  <c r="K13" i="5"/>
  <c r="K9" i="5"/>
  <c r="K7" i="5"/>
  <c r="H16" i="5"/>
  <c r="H15" i="5" s="1"/>
  <c r="H13" i="5"/>
  <c r="H9" i="5"/>
  <c r="H7" i="5"/>
  <c r="G15" i="5"/>
  <c r="G13" i="5"/>
  <c r="G9" i="5"/>
  <c r="G7" i="5"/>
  <c r="L812" i="3"/>
  <c r="H809" i="3"/>
  <c r="I809" i="3"/>
  <c r="J809" i="3"/>
  <c r="K809" i="3"/>
  <c r="L809" i="3"/>
  <c r="G809" i="3"/>
  <c r="K792" i="3"/>
  <c r="L792" i="3"/>
  <c r="J792" i="3"/>
  <c r="F789" i="3"/>
  <c r="G722" i="3"/>
  <c r="H650" i="3"/>
  <c r="K650" i="3"/>
  <c r="K606" i="3"/>
  <c r="L606" i="3" s="1"/>
  <c r="K605" i="3"/>
  <c r="L605" i="3" s="1"/>
  <c r="K604" i="3"/>
  <c r="L604" i="3" s="1"/>
  <c r="K603" i="3"/>
  <c r="L603" i="3" s="1"/>
  <c r="K602" i="3"/>
  <c r="L602" i="3" s="1"/>
  <c r="K601" i="3"/>
  <c r="L601" i="3" s="1"/>
  <c r="K599" i="3"/>
  <c r="L599" i="3" s="1"/>
  <c r="K598" i="3"/>
  <c r="L598" i="3" s="1"/>
  <c r="K594" i="3"/>
  <c r="L594" i="3" s="1"/>
  <c r="K522" i="3"/>
  <c r="L522" i="3" s="1"/>
  <c r="K526" i="3"/>
  <c r="L526" i="3" s="1"/>
  <c r="K527" i="3"/>
  <c r="L527" i="3" s="1"/>
  <c r="K529" i="3"/>
  <c r="L529" i="3" s="1"/>
  <c r="K530" i="3"/>
  <c r="L530" i="3" s="1"/>
  <c r="K531" i="3"/>
  <c r="L531" i="3" s="1"/>
  <c r="K532" i="3"/>
  <c r="L532" i="3" s="1"/>
  <c r="K533" i="3"/>
  <c r="L533" i="3" s="1"/>
  <c r="K534" i="3"/>
  <c r="L534" i="3" s="1"/>
  <c r="H21" i="6" l="1"/>
  <c r="H8" i="6" s="1"/>
  <c r="K6" i="5"/>
  <c r="H6" i="5"/>
  <c r="H5" i="5" s="1"/>
  <c r="H18" i="5" s="1"/>
  <c r="H20" i="5" s="1"/>
  <c r="G6" i="5"/>
  <c r="G5" i="5" s="1"/>
  <c r="K5" i="5"/>
  <c r="K18" i="5" s="1"/>
  <c r="K20" i="5" s="1"/>
  <c r="H80" i="6"/>
  <c r="H67" i="6"/>
  <c r="G80" i="6"/>
  <c r="G67" i="6" s="1"/>
  <c r="G810" i="3" s="1"/>
  <c r="K80" i="6"/>
  <c r="K67" i="6" s="1"/>
  <c r="K810" i="3" s="1"/>
  <c r="G21" i="6"/>
  <c r="G8" i="6" s="1"/>
  <c r="K21" i="6"/>
  <c r="K8" i="6" s="1"/>
  <c r="K528" i="3"/>
  <c r="H7" i="6" l="1"/>
  <c r="H98" i="6" s="1"/>
  <c r="H110" i="6" s="1"/>
  <c r="H810" i="3"/>
  <c r="G7" i="6"/>
  <c r="G98" i="6" s="1"/>
  <c r="G110" i="6" s="1"/>
  <c r="K804" i="3"/>
  <c r="K7" i="6"/>
  <c r="K98" i="6" s="1"/>
  <c r="K110" i="6" s="1"/>
  <c r="G516" i="3" l="1"/>
  <c r="G515" i="3" s="1"/>
  <c r="G514" i="3" s="1"/>
  <c r="H516" i="3"/>
  <c r="H515" i="3" s="1"/>
  <c r="H514" i="3" s="1"/>
  <c r="I516" i="3"/>
  <c r="I515" i="3" s="1"/>
  <c r="I514" i="3" s="1"/>
  <c r="J516" i="3"/>
  <c r="J515" i="3" s="1"/>
  <c r="J514" i="3" s="1"/>
  <c r="K516" i="3"/>
  <c r="K515" i="3" s="1"/>
  <c r="K514" i="3" s="1"/>
  <c r="L516" i="3"/>
  <c r="L515" i="3" s="1"/>
  <c r="L514" i="3" s="1"/>
  <c r="L403" i="3"/>
  <c r="L402" i="3" s="1"/>
  <c r="K403" i="3"/>
  <c r="K402" i="3" s="1"/>
  <c r="J403" i="3"/>
  <c r="J402" i="3" s="1"/>
  <c r="I403" i="3"/>
  <c r="I402" i="3" s="1"/>
  <c r="H403" i="3"/>
  <c r="H402" i="3" s="1"/>
  <c r="G403" i="3"/>
  <c r="G402" i="3" s="1"/>
  <c r="F403" i="3"/>
  <c r="F402" i="3" s="1"/>
  <c r="F380" i="3"/>
  <c r="L365" i="3"/>
  <c r="L362" i="3" s="1"/>
  <c r="L360" i="3"/>
  <c r="L358" i="3" s="1"/>
  <c r="K365" i="3"/>
  <c r="K362" i="3" s="1"/>
  <c r="K360" i="3"/>
  <c r="K358" i="3" s="1"/>
  <c r="L272" i="3"/>
  <c r="L269" i="3" s="1"/>
  <c r="L267" i="3"/>
  <c r="L265" i="3" s="1"/>
  <c r="K272" i="3"/>
  <c r="K269" i="3" s="1"/>
  <c r="K267" i="3"/>
  <c r="K265" i="3" s="1"/>
  <c r="H267" i="3"/>
  <c r="H265" i="3" s="1"/>
  <c r="I267" i="3"/>
  <c r="I265" i="3" s="1"/>
  <c r="J267" i="3"/>
  <c r="J265" i="3" s="1"/>
  <c r="L247" i="3"/>
  <c r="K247" i="3"/>
  <c r="J247" i="3"/>
  <c r="I247" i="3"/>
  <c r="H247" i="3"/>
  <c r="G247" i="3"/>
  <c r="F247" i="3"/>
  <c r="L210" i="3"/>
  <c r="L207" i="3" s="1"/>
  <c r="L205" i="3"/>
  <c r="L203" i="3" s="1"/>
  <c r="K210" i="3"/>
  <c r="K207" i="3" s="1"/>
  <c r="K205" i="3"/>
  <c r="K203" i="3" s="1"/>
  <c r="G205" i="3"/>
  <c r="H205" i="3"/>
  <c r="J205" i="3"/>
  <c r="G181" i="3" l="1"/>
  <c r="H181" i="3"/>
  <c r="I181" i="3"/>
  <c r="J181" i="3"/>
  <c r="K181" i="3"/>
  <c r="L181" i="3"/>
  <c r="G184" i="3"/>
  <c r="H184" i="3"/>
  <c r="I184" i="3"/>
  <c r="J184" i="3"/>
  <c r="K184" i="3"/>
  <c r="L184" i="3"/>
  <c r="G186" i="3"/>
  <c r="H186" i="3"/>
  <c r="I186" i="3"/>
  <c r="J186" i="3"/>
  <c r="K186" i="3"/>
  <c r="L186" i="3"/>
  <c r="F186" i="3"/>
  <c r="F184" i="3"/>
  <c r="F181" i="3"/>
  <c r="F180" i="3" l="1"/>
  <c r="F179" i="3" s="1"/>
  <c r="G180" i="3"/>
  <c r="G179" i="3" s="1"/>
  <c r="H180" i="3"/>
  <c r="H179" i="3" s="1"/>
  <c r="L180" i="3"/>
  <c r="L179" i="3" s="1"/>
  <c r="K180" i="3"/>
  <c r="K179" i="3" s="1"/>
  <c r="J180" i="3"/>
  <c r="J179" i="3" s="1"/>
  <c r="I180" i="3"/>
  <c r="I179" i="3" s="1"/>
  <c r="L140" i="3" l="1"/>
  <c r="L138" i="3" s="1"/>
  <c r="L136" i="3"/>
  <c r="K140" i="3"/>
  <c r="K138" i="3" s="1"/>
  <c r="K136" i="3"/>
  <c r="L128" i="3" l="1"/>
  <c r="L126" i="3" s="1"/>
  <c r="L124" i="3"/>
  <c r="K128" i="3"/>
  <c r="K126" i="3" s="1"/>
  <c r="K124" i="3"/>
  <c r="J128" i="3"/>
  <c r="L68" i="3"/>
  <c r="L66" i="3"/>
  <c r="L63" i="3"/>
  <c r="L60" i="3"/>
  <c r="L58" i="3"/>
  <c r="L50" i="3"/>
  <c r="L48" i="3" s="1"/>
  <c r="L46" i="3"/>
  <c r="K68" i="3"/>
  <c r="K66" i="3"/>
  <c r="K63" i="3"/>
  <c r="K60" i="3"/>
  <c r="K58" i="3"/>
  <c r="K50" i="3"/>
  <c r="K48" i="3" s="1"/>
  <c r="K46" i="3"/>
  <c r="G102" i="1"/>
  <c r="H102" i="1"/>
  <c r="I102" i="1"/>
  <c r="J102" i="1"/>
  <c r="K102" i="1"/>
  <c r="L102" i="1"/>
  <c r="F102" i="1"/>
  <c r="H41" i="1"/>
  <c r="L16" i="1"/>
  <c r="K16" i="1"/>
  <c r="J16" i="1"/>
  <c r="K57" i="3" l="1"/>
  <c r="L57" i="3"/>
  <c r="G772" i="3"/>
  <c r="G771" i="3" s="1"/>
  <c r="G770" i="3" s="1"/>
  <c r="H772" i="3"/>
  <c r="H771" i="3" s="1"/>
  <c r="H770" i="3" s="1"/>
  <c r="J772" i="3"/>
  <c r="J771" i="3" s="1"/>
  <c r="J770" i="3" s="1"/>
  <c r="K772" i="3"/>
  <c r="K771" i="3" s="1"/>
  <c r="K770" i="3" s="1"/>
  <c r="L772" i="3"/>
  <c r="L771" i="3" s="1"/>
  <c r="L770" i="3" s="1"/>
  <c r="I772" i="3"/>
  <c r="I771" i="3" s="1"/>
  <c r="I770" i="3" s="1"/>
  <c r="F772" i="3"/>
  <c r="F771" i="3" s="1"/>
  <c r="F770" i="3" s="1"/>
  <c r="G768" i="3"/>
  <c r="H768" i="3"/>
  <c r="I768" i="3"/>
  <c r="J768" i="3"/>
  <c r="K768" i="3"/>
  <c r="L768" i="3"/>
  <c r="F768" i="3"/>
  <c r="L766" i="3"/>
  <c r="K766" i="3"/>
  <c r="J766" i="3"/>
  <c r="I766" i="3"/>
  <c r="H766" i="3"/>
  <c r="G766" i="3"/>
  <c r="G765" i="3" s="1"/>
  <c r="F766" i="3"/>
  <c r="G754" i="3"/>
  <c r="G753" i="3" s="1"/>
  <c r="H754" i="3"/>
  <c r="H753" i="3" s="1"/>
  <c r="I754" i="3"/>
  <c r="I753" i="3" s="1"/>
  <c r="J754" i="3"/>
  <c r="J753" i="3" s="1"/>
  <c r="K754" i="3"/>
  <c r="K753" i="3" s="1"/>
  <c r="L754" i="3"/>
  <c r="L753" i="3" s="1"/>
  <c r="F754" i="3"/>
  <c r="F753" i="3" s="1"/>
  <c r="G717" i="3"/>
  <c r="H717" i="3"/>
  <c r="I717" i="3"/>
  <c r="J717" i="3"/>
  <c r="K717" i="3"/>
  <c r="L717" i="3"/>
  <c r="F717" i="3"/>
  <c r="L595" i="3"/>
  <c r="K595" i="3"/>
  <c r="J595" i="3"/>
  <c r="I595" i="3"/>
  <c r="I593" i="3" s="1"/>
  <c r="H595" i="3"/>
  <c r="H593" i="3" s="1"/>
  <c r="G595" i="3"/>
  <c r="G593" i="3" s="1"/>
  <c r="F595" i="3"/>
  <c r="F593" i="3" s="1"/>
  <c r="G583" i="3"/>
  <c r="G582" i="3" s="1"/>
  <c r="H583" i="3"/>
  <c r="H582" i="3" s="1"/>
  <c r="I583" i="3"/>
  <c r="I582" i="3" s="1"/>
  <c r="J583" i="3"/>
  <c r="J582" i="3" s="1"/>
  <c r="K583" i="3"/>
  <c r="K582" i="3" s="1"/>
  <c r="L583" i="3"/>
  <c r="L582" i="3" s="1"/>
  <c r="F583" i="3"/>
  <c r="F582" i="3" s="1"/>
  <c r="G523" i="3"/>
  <c r="G521" i="3" s="1"/>
  <c r="H523" i="3"/>
  <c r="H521" i="3" s="1"/>
  <c r="I523" i="3"/>
  <c r="I521" i="3" s="1"/>
  <c r="J523" i="3"/>
  <c r="J521" i="3" s="1"/>
  <c r="K523" i="3"/>
  <c r="K521" i="3" s="1"/>
  <c r="L523" i="3"/>
  <c r="F523" i="3"/>
  <c r="F521" i="3" s="1"/>
  <c r="F516" i="3"/>
  <c r="F515" i="3" s="1"/>
  <c r="F514" i="3" s="1"/>
  <c r="G486" i="3"/>
  <c r="H486" i="3"/>
  <c r="I486" i="3"/>
  <c r="J486" i="3"/>
  <c r="K486" i="3"/>
  <c r="L486" i="3"/>
  <c r="F486" i="3"/>
  <c r="H360" i="3"/>
  <c r="H358" i="3" s="1"/>
  <c r="I360" i="3"/>
  <c r="I358" i="3" s="1"/>
  <c r="J360" i="3"/>
  <c r="J358" i="3" s="1"/>
  <c r="G360" i="3"/>
  <c r="G358" i="3" s="1"/>
  <c r="F360" i="3"/>
  <c r="F358" i="3" s="1"/>
  <c r="G267" i="3"/>
  <c r="G265" i="3" s="1"/>
  <c r="F267" i="3"/>
  <c r="F265" i="3" s="1"/>
  <c r="G203" i="3"/>
  <c r="J203" i="3"/>
  <c r="I206" i="3"/>
  <c r="I205" i="3" s="1"/>
  <c r="F205" i="3"/>
  <c r="F203" i="3" s="1"/>
  <c r="I765" i="3" l="1"/>
  <c r="K765" i="3"/>
  <c r="H765" i="3"/>
  <c r="L765" i="3"/>
  <c r="F765" i="3"/>
  <c r="J765" i="3"/>
  <c r="I203" i="3"/>
  <c r="H203" i="3"/>
  <c r="F302" i="3" l="1"/>
  <c r="F256" i="3"/>
  <c r="L160" i="3" l="1"/>
  <c r="K160" i="3"/>
  <c r="J160" i="3"/>
  <c r="I160" i="3"/>
  <c r="H160" i="3"/>
  <c r="G160" i="3"/>
  <c r="F160" i="3"/>
  <c r="G60" i="3"/>
  <c r="H60" i="3"/>
  <c r="I60" i="3"/>
  <c r="J60" i="3"/>
  <c r="F60" i="3"/>
  <c r="J58" i="3"/>
  <c r="I58" i="3"/>
  <c r="H58" i="3"/>
  <c r="G58" i="3"/>
  <c r="F58" i="3"/>
  <c r="G701" i="3"/>
  <c r="G528" i="3"/>
  <c r="G525" i="3" s="1"/>
  <c r="H528" i="3"/>
  <c r="H525" i="3" s="1"/>
  <c r="I528" i="3"/>
  <c r="I525" i="3" s="1"/>
  <c r="G480" i="3"/>
  <c r="H480" i="3"/>
  <c r="I480" i="3"/>
  <c r="J480" i="3"/>
  <c r="K480" i="3"/>
  <c r="L480" i="3"/>
  <c r="G294" i="3"/>
  <c r="G293" i="3"/>
  <c r="G278" i="3"/>
  <c r="G277" i="3"/>
  <c r="G276" i="3"/>
  <c r="G275" i="3"/>
  <c r="G274" i="3"/>
  <c r="G273" i="3"/>
  <c r="G240" i="3"/>
  <c r="G235" i="3"/>
  <c r="G272" i="3" l="1"/>
  <c r="H82" i="1"/>
  <c r="H80" i="1" s="1"/>
  <c r="H79" i="1" s="1"/>
  <c r="H77" i="1"/>
  <c r="H75" i="1" s="1"/>
  <c r="H61" i="1"/>
  <c r="H60" i="1"/>
  <c r="H58" i="1" s="1"/>
  <c r="H52" i="1"/>
  <c r="H51" i="1" s="1"/>
  <c r="H47" i="1"/>
  <c r="H46" i="1"/>
  <c r="H34" i="1"/>
  <c r="I34" i="1"/>
  <c r="J34" i="1"/>
  <c r="K34" i="1"/>
  <c r="L34" i="1"/>
  <c r="I15" i="1"/>
  <c r="I14" i="1" s="1"/>
  <c r="I10" i="1"/>
  <c r="I9" i="1" s="1"/>
  <c r="I7" i="1"/>
  <c r="I6" i="1" s="1"/>
  <c r="G101" i="1"/>
  <c r="G100" i="1" s="1"/>
  <c r="G98" i="1"/>
  <c r="G96" i="1"/>
  <c r="G82" i="1"/>
  <c r="G80" i="1" s="1"/>
  <c r="G79" i="1" s="1"/>
  <c r="G77" i="1"/>
  <c r="G75" i="1" s="1"/>
  <c r="G74" i="1" s="1"/>
  <c r="G60" i="1"/>
  <c r="G58" i="1" s="1"/>
  <c r="G41" i="1"/>
  <c r="G94" i="1" l="1"/>
  <c r="G93" i="1" s="1"/>
  <c r="K789" i="3"/>
  <c r="K788" i="3" s="1"/>
  <c r="K786" i="3"/>
  <c r="K785" i="3" s="1"/>
  <c r="K776" i="3"/>
  <c r="K775" i="3" s="1"/>
  <c r="K774" i="3" s="1"/>
  <c r="K764" i="3"/>
  <c r="K760" i="3"/>
  <c r="K759" i="3" s="1"/>
  <c r="K758" i="3" s="1"/>
  <c r="K750" i="3"/>
  <c r="K748" i="3"/>
  <c r="K741" i="3"/>
  <c r="K740" i="3" s="1"/>
  <c r="K735" i="3"/>
  <c r="K733" i="3"/>
  <c r="K732" i="3" s="1"/>
  <c r="K727" i="3"/>
  <c r="K726" i="3" s="1"/>
  <c r="K725" i="3" s="1"/>
  <c r="K719" i="3"/>
  <c r="K716" i="3" s="1"/>
  <c r="K711" i="3"/>
  <c r="K702" i="3"/>
  <c r="K700" i="3"/>
  <c r="K698" i="3"/>
  <c r="K692" i="3"/>
  <c r="K691" i="3" s="1"/>
  <c r="K690" i="3" s="1"/>
  <c r="K689" i="3" s="1"/>
  <c r="K686" i="3"/>
  <c r="K685" i="3" s="1"/>
  <c r="K684" i="3" s="1"/>
  <c r="K682" i="3"/>
  <c r="K679" i="3"/>
  <c r="K677" i="3"/>
  <c r="K670" i="3"/>
  <c r="K669" i="3" s="1"/>
  <c r="K668" i="3" s="1"/>
  <c r="K667" i="3" s="1"/>
  <c r="K660" i="3"/>
  <c r="K658" i="3"/>
  <c r="K656" i="3"/>
  <c r="K648" i="3"/>
  <c r="K646" i="3"/>
  <c r="K644" i="3"/>
  <c r="K636" i="3"/>
  <c r="K633" i="3" s="1"/>
  <c r="K631" i="3"/>
  <c r="K626" i="3"/>
  <c r="K624" i="3"/>
  <c r="K621" i="3"/>
  <c r="K617" i="3"/>
  <c r="K611" i="3"/>
  <c r="K608" i="3"/>
  <c r="K593" i="3"/>
  <c r="K588" i="3"/>
  <c r="K586" i="3"/>
  <c r="K566" i="3"/>
  <c r="K564" i="3"/>
  <c r="K558" i="3"/>
  <c r="K553" i="3"/>
  <c r="K545" i="3"/>
  <c r="K538" i="3"/>
  <c r="K536" i="3"/>
  <c r="K511" i="3"/>
  <c r="K510" i="3" s="1"/>
  <c r="K509" i="3" s="1"/>
  <c r="K507" i="3"/>
  <c r="K506" i="3" s="1"/>
  <c r="K504" i="3"/>
  <c r="K502" i="3"/>
  <c r="K498" i="3"/>
  <c r="K497" i="3" s="1"/>
  <c r="K495" i="3"/>
  <c r="K494" i="3" s="1"/>
  <c r="K493" i="3" s="1"/>
  <c r="K489" i="3"/>
  <c r="K483" i="3"/>
  <c r="K472" i="3"/>
  <c r="K471" i="3" s="1"/>
  <c r="K469" i="3"/>
  <c r="K468" i="3" s="1"/>
  <c r="K462" i="3"/>
  <c r="K461" i="3" s="1"/>
  <c r="K460" i="3" s="1"/>
  <c r="K455" i="3"/>
  <c r="K453" i="3"/>
  <c r="K450" i="3"/>
  <c r="K446" i="3"/>
  <c r="K440" i="3"/>
  <c r="K434" i="3"/>
  <c r="K433" i="3" s="1"/>
  <c r="K432" i="3" s="1"/>
  <c r="K427" i="3"/>
  <c r="K425" i="3"/>
  <c r="K421" i="3"/>
  <c r="K419" i="3"/>
  <c r="K411" i="3"/>
  <c r="K408" i="3" s="1"/>
  <c r="K406" i="3"/>
  <c r="K396" i="3"/>
  <c r="K393" i="3"/>
  <c r="K388" i="3"/>
  <c r="K380" i="3"/>
  <c r="K373" i="3"/>
  <c r="K346" i="3"/>
  <c r="K343" i="3"/>
  <c r="K341" i="3"/>
  <c r="K335" i="3"/>
  <c r="K328" i="3"/>
  <c r="K326" i="3"/>
  <c r="K318" i="3"/>
  <c r="K315" i="3" s="1"/>
  <c r="K313" i="3"/>
  <c r="K310" i="3"/>
  <c r="K309" i="3" s="1"/>
  <c r="K300" i="3"/>
  <c r="K282" i="3"/>
  <c r="K260" i="3"/>
  <c r="K256" i="3"/>
  <c r="K253" i="3"/>
  <c r="K249" i="3"/>
  <c r="K245" i="3"/>
  <c r="K234" i="3"/>
  <c r="K232" i="3"/>
  <c r="K230" i="3"/>
  <c r="K226" i="3"/>
  <c r="K220" i="3"/>
  <c r="K218" i="3"/>
  <c r="K199" i="3"/>
  <c r="K197" i="3"/>
  <c r="K195" i="3"/>
  <c r="K193" i="3"/>
  <c r="K177" i="3"/>
  <c r="K175" i="3"/>
  <c r="K164" i="3"/>
  <c r="K162" i="3"/>
  <c r="K157" i="3"/>
  <c r="K153" i="3"/>
  <c r="K151" i="3"/>
  <c r="K149" i="3"/>
  <c r="K119" i="3"/>
  <c r="K117" i="3"/>
  <c r="K113" i="3"/>
  <c r="K111" i="3"/>
  <c r="K107" i="3"/>
  <c r="K102" i="3"/>
  <c r="K95" i="3"/>
  <c r="K92" i="3"/>
  <c r="K88" i="3"/>
  <c r="K86" i="3"/>
  <c r="K76" i="3"/>
  <c r="K43" i="3"/>
  <c r="K42" i="3" s="1"/>
  <c r="K35" i="3"/>
  <c r="K32" i="3" s="1"/>
  <c r="K27" i="3"/>
  <c r="K26" i="3" s="1"/>
  <c r="K25" i="3" s="1"/>
  <c r="K21" i="3"/>
  <c r="K20" i="3" s="1"/>
  <c r="K19" i="3" s="1"/>
  <c r="K17" i="3"/>
  <c r="K16" i="3" s="1"/>
  <c r="K15" i="3" s="1"/>
  <c r="K13" i="3"/>
  <c r="K12" i="3" s="1"/>
  <c r="K11" i="3" s="1"/>
  <c r="K9" i="3"/>
  <c r="K8" i="3" s="1"/>
  <c r="K7" i="3" s="1"/>
  <c r="H789" i="3"/>
  <c r="H788" i="3" s="1"/>
  <c r="H786" i="3"/>
  <c r="H785" i="3" s="1"/>
  <c r="H776" i="3"/>
  <c r="H775" i="3" s="1"/>
  <c r="H774" i="3" s="1"/>
  <c r="H764" i="3"/>
  <c r="H760" i="3"/>
  <c r="H759" i="3" s="1"/>
  <c r="H758" i="3" s="1"/>
  <c r="H750" i="3"/>
  <c r="H748" i="3"/>
  <c r="H741" i="3"/>
  <c r="H740" i="3" s="1"/>
  <c r="H735" i="3"/>
  <c r="H733" i="3"/>
  <c r="H732" i="3" s="1"/>
  <c r="H727" i="3"/>
  <c r="H726" i="3" s="1"/>
  <c r="H725" i="3" s="1"/>
  <c r="H719" i="3"/>
  <c r="H716" i="3" s="1"/>
  <c r="H711" i="3"/>
  <c r="H702" i="3"/>
  <c r="H700" i="3"/>
  <c r="H698" i="3"/>
  <c r="H692" i="3"/>
  <c r="H691" i="3" s="1"/>
  <c r="H690" i="3" s="1"/>
  <c r="H689" i="3" s="1"/>
  <c r="H686" i="3"/>
  <c r="H685" i="3" s="1"/>
  <c r="H684" i="3" s="1"/>
  <c r="H682" i="3"/>
  <c r="H679" i="3"/>
  <c r="H677" i="3"/>
  <c r="H670" i="3"/>
  <c r="H669" i="3" s="1"/>
  <c r="H668" i="3" s="1"/>
  <c r="H667" i="3" s="1"/>
  <c r="H660" i="3"/>
  <c r="H658" i="3"/>
  <c r="H656" i="3"/>
  <c r="H648" i="3"/>
  <c r="H646" i="3"/>
  <c r="H644" i="3"/>
  <c r="H636" i="3"/>
  <c r="H633" i="3" s="1"/>
  <c r="H631" i="3"/>
  <c r="H626" i="3"/>
  <c r="H624" i="3"/>
  <c r="H621" i="3"/>
  <c r="H617" i="3"/>
  <c r="H611" i="3"/>
  <c r="H609" i="3"/>
  <c r="H608" i="3" s="1"/>
  <c r="H600" i="3"/>
  <c r="H597" i="3" s="1"/>
  <c r="H588" i="3"/>
  <c r="H587" i="3"/>
  <c r="H586" i="3" s="1"/>
  <c r="H566" i="3"/>
  <c r="H564" i="3"/>
  <c r="H558" i="3"/>
  <c r="H553" i="3"/>
  <c r="H545" i="3"/>
  <c r="H538" i="3"/>
  <c r="H536" i="3"/>
  <c r="H511" i="3"/>
  <c r="H510" i="3" s="1"/>
  <c r="H509" i="3" s="1"/>
  <c r="H507" i="3"/>
  <c r="H506" i="3" s="1"/>
  <c r="H504" i="3"/>
  <c r="H502" i="3"/>
  <c r="H498" i="3"/>
  <c r="H497" i="3" s="1"/>
  <c r="H495" i="3"/>
  <c r="H494" i="3" s="1"/>
  <c r="H493" i="3" s="1"/>
  <c r="H489" i="3"/>
  <c r="H483" i="3"/>
  <c r="H472" i="3"/>
  <c r="H471" i="3" s="1"/>
  <c r="H469" i="3"/>
  <c r="H468" i="3" s="1"/>
  <c r="H462" i="3"/>
  <c r="H461" i="3" s="1"/>
  <c r="H460" i="3" s="1"/>
  <c r="H455" i="3"/>
  <c r="H453" i="3"/>
  <c r="H450" i="3"/>
  <c r="H446" i="3"/>
  <c r="H440" i="3"/>
  <c r="H434" i="3"/>
  <c r="H433" i="3" s="1"/>
  <c r="H432" i="3" s="1"/>
  <c r="H427" i="3"/>
  <c r="H425" i="3"/>
  <c r="H421" i="3"/>
  <c r="H419" i="3"/>
  <c r="H411" i="3"/>
  <c r="H408" i="3" s="1"/>
  <c r="H406" i="3"/>
  <c r="H396" i="3"/>
  <c r="H393" i="3"/>
  <c r="H388" i="3"/>
  <c r="H380" i="3"/>
  <c r="H374" i="3"/>
  <c r="H373" i="3" s="1"/>
  <c r="H365" i="3"/>
  <c r="H362" i="3" s="1"/>
  <c r="H346" i="3"/>
  <c r="H343" i="3"/>
  <c r="H341" i="3"/>
  <c r="H335" i="3"/>
  <c r="H328" i="3"/>
  <c r="H326" i="3"/>
  <c r="H318" i="3"/>
  <c r="H315" i="3" s="1"/>
  <c r="H313" i="3"/>
  <c r="H310" i="3"/>
  <c r="H309" i="3" s="1"/>
  <c r="H302" i="3"/>
  <c r="H300" i="3"/>
  <c r="H297" i="3"/>
  <c r="H289" i="3"/>
  <c r="H283" i="3"/>
  <c r="H282" i="3" s="1"/>
  <c r="H280" i="3"/>
  <c r="H272" i="3"/>
  <c r="H269" i="3" s="1"/>
  <c r="H260" i="3"/>
  <c r="H256" i="3"/>
  <c r="H253" i="3"/>
  <c r="H249" i="3"/>
  <c r="H245" i="3"/>
  <c r="H234" i="3"/>
  <c r="H232" i="3"/>
  <c r="H230" i="3"/>
  <c r="H226" i="3"/>
  <c r="H220" i="3"/>
  <c r="H218" i="3"/>
  <c r="H210" i="3"/>
  <c r="H207" i="3" s="1"/>
  <c r="H199" i="3"/>
  <c r="H197" i="3"/>
  <c r="H195" i="3"/>
  <c r="H193" i="3"/>
  <c r="H177" i="3"/>
  <c r="H175" i="3"/>
  <c r="H164" i="3"/>
  <c r="H162" i="3"/>
  <c r="H158" i="3"/>
  <c r="H157" i="3" s="1"/>
  <c r="H153" i="3"/>
  <c r="H151" i="3"/>
  <c r="H149" i="3"/>
  <c r="H140" i="3"/>
  <c r="H138" i="3" s="1"/>
  <c r="H136" i="3"/>
  <c r="H128" i="3"/>
  <c r="H126" i="3" s="1"/>
  <c r="H124" i="3"/>
  <c r="H119" i="3"/>
  <c r="H117" i="3"/>
  <c r="H113" i="3"/>
  <c r="H111" i="3"/>
  <c r="H110" i="3"/>
  <c r="H107" i="3" s="1"/>
  <c r="H102" i="3"/>
  <c r="H95" i="3"/>
  <c r="H92" i="3"/>
  <c r="H88" i="3"/>
  <c r="H86" i="3"/>
  <c r="H77" i="3"/>
  <c r="H76" i="3" s="1"/>
  <c r="H68" i="3"/>
  <c r="H66" i="3"/>
  <c r="H63" i="3"/>
  <c r="H50" i="3"/>
  <c r="H48" i="3" s="1"/>
  <c r="H46" i="3"/>
  <c r="H43" i="3"/>
  <c r="H42" i="3" s="1"/>
  <c r="H35" i="3"/>
  <c r="H32" i="3" s="1"/>
  <c r="H27" i="3"/>
  <c r="H26" i="3" s="1"/>
  <c r="H25" i="3" s="1"/>
  <c r="H21" i="3"/>
  <c r="H20" i="3" s="1"/>
  <c r="H19" i="3" s="1"/>
  <c r="H17" i="3"/>
  <c r="H16" i="3" s="1"/>
  <c r="H15" i="3" s="1"/>
  <c r="H13" i="3"/>
  <c r="H12" i="3" s="1"/>
  <c r="H11" i="3" s="1"/>
  <c r="H9" i="3"/>
  <c r="H8" i="3" s="1"/>
  <c r="H7" i="3" s="1"/>
  <c r="H7" i="1"/>
  <c r="H6" i="1" s="1"/>
  <c r="H10" i="1"/>
  <c r="H9" i="1" s="1"/>
  <c r="H15" i="1"/>
  <c r="H14" i="1" s="1"/>
  <c r="H24" i="1"/>
  <c r="H26" i="1"/>
  <c r="H32" i="1"/>
  <c r="H36" i="1"/>
  <c r="H48" i="1"/>
  <c r="H57" i="1"/>
  <c r="H74" i="1"/>
  <c r="H96" i="1"/>
  <c r="H98" i="1"/>
  <c r="H101" i="1"/>
  <c r="H100" i="1" s="1"/>
  <c r="L101" i="1"/>
  <c r="L100" i="1" s="1"/>
  <c r="L98" i="1"/>
  <c r="L96" i="1"/>
  <c r="L82" i="1"/>
  <c r="L81" i="1" s="1"/>
  <c r="L80" i="1" s="1"/>
  <c r="L79" i="1" s="1"/>
  <c r="L77" i="1"/>
  <c r="L75" i="1" s="1"/>
  <c r="L74" i="1" s="1"/>
  <c r="L60" i="1"/>
  <c r="L58" i="1" s="1"/>
  <c r="L57" i="1" s="1"/>
  <c r="L52" i="1"/>
  <c r="L51" i="1" s="1"/>
  <c r="L48" i="1"/>
  <c r="L36" i="1"/>
  <c r="L32" i="1"/>
  <c r="L26" i="1"/>
  <c r="L24" i="1"/>
  <c r="L15" i="1"/>
  <c r="L14" i="1" s="1"/>
  <c r="L10" i="1"/>
  <c r="L9" i="1" s="1"/>
  <c r="L7" i="1"/>
  <c r="L6" i="1" s="1"/>
  <c r="H244" i="3" l="1"/>
  <c r="H243" i="3" s="1"/>
  <c r="K244" i="3"/>
  <c r="K243" i="3" s="1"/>
  <c r="L23" i="1"/>
  <c r="H655" i="3"/>
  <c r="H654" i="3" s="1"/>
  <c r="H707" i="3"/>
  <c r="H706" i="3" s="1"/>
  <c r="H705" i="3" s="1"/>
  <c r="K707" i="3"/>
  <c r="K706" i="3" s="1"/>
  <c r="K705" i="3" s="1"/>
  <c r="K763" i="3"/>
  <c r="K715" i="3"/>
  <c r="H715" i="3"/>
  <c r="H763" i="3"/>
  <c r="K655" i="3"/>
  <c r="K654" i="3" s="1"/>
  <c r="L31" i="1"/>
  <c r="H156" i="3"/>
  <c r="H155" i="3" s="1"/>
  <c r="K156" i="3"/>
  <c r="K155" i="3" s="1"/>
  <c r="H57" i="3"/>
  <c r="H45" i="3" s="1"/>
  <c r="K45" i="3"/>
  <c r="K525" i="3"/>
  <c r="H585" i="3"/>
  <c r="K116" i="3"/>
  <c r="K115" i="3" s="1"/>
  <c r="H174" i="3"/>
  <c r="H173" i="3" s="1"/>
  <c r="H172" i="3" s="1"/>
  <c r="K217" i="3"/>
  <c r="K202" i="3" s="1"/>
  <c r="K252" i="3"/>
  <c r="K251" i="3" s="1"/>
  <c r="K501" i="3"/>
  <c r="K500" i="3" s="1"/>
  <c r="K492" i="3" s="1"/>
  <c r="K585" i="3"/>
  <c r="K148" i="3"/>
  <c r="K147" i="3" s="1"/>
  <c r="K467" i="3"/>
  <c r="K784" i="3"/>
  <c r="K783" i="3" s="1"/>
  <c r="K795" i="3" s="1"/>
  <c r="K814" i="3" s="1"/>
  <c r="K123" i="3"/>
  <c r="K174" i="3"/>
  <c r="K173" i="3" s="1"/>
  <c r="K172" i="3" s="1"/>
  <c r="H116" i="3"/>
  <c r="H115" i="3" s="1"/>
  <c r="H192" i="3"/>
  <c r="H191" i="3" s="1"/>
  <c r="K372" i="3"/>
  <c r="K357" i="3" s="1"/>
  <c r="K439" i="3"/>
  <c r="K438" i="3" s="1"/>
  <c r="K437" i="3" s="1"/>
  <c r="K600" i="3"/>
  <c r="K597" i="3" s="1"/>
  <c r="K607" i="3"/>
  <c r="K643" i="3"/>
  <c r="K630" i="3" s="1"/>
  <c r="K739" i="3"/>
  <c r="K738" i="3" s="1"/>
  <c r="K747" i="3"/>
  <c r="H643" i="3"/>
  <c r="H630" i="3" s="1"/>
  <c r="K101" i="3"/>
  <c r="K100" i="3" s="1"/>
  <c r="K192" i="3"/>
  <c r="K191" i="3" s="1"/>
  <c r="H501" i="3"/>
  <c r="H500" i="3" s="1"/>
  <c r="H492" i="3" s="1"/>
  <c r="H607" i="3"/>
  <c r="H592" i="3" s="1"/>
  <c r="H676" i="3"/>
  <c r="H675" i="3" s="1"/>
  <c r="H674" i="3" s="1"/>
  <c r="H739" i="3"/>
  <c r="H738" i="3" s="1"/>
  <c r="H747" i="3"/>
  <c r="H784" i="3"/>
  <c r="H783" i="3" s="1"/>
  <c r="H795" i="3" s="1"/>
  <c r="H814" i="3" s="1"/>
  <c r="K31" i="3"/>
  <c r="K75" i="3"/>
  <c r="K74" i="3" s="1"/>
  <c r="K135" i="3"/>
  <c r="K279" i="3"/>
  <c r="K264" i="3" s="1"/>
  <c r="K325" i="3"/>
  <c r="K312" i="3" s="1"/>
  <c r="K418" i="3"/>
  <c r="K405" i="3" s="1"/>
  <c r="K479" i="3"/>
  <c r="K478" i="3" s="1"/>
  <c r="K535" i="3"/>
  <c r="K676" i="3"/>
  <c r="K675" i="3" s="1"/>
  <c r="K674" i="3" s="1"/>
  <c r="K697" i="3"/>
  <c r="K696" i="3" s="1"/>
  <c r="K695" i="3" s="1"/>
  <c r="K731" i="3"/>
  <c r="K757" i="3"/>
  <c r="H94" i="1"/>
  <c r="H93" i="1" s="1"/>
  <c r="H106" i="1" s="1"/>
  <c r="H110" i="1" s="1"/>
  <c r="H803" i="3" s="1"/>
  <c r="H31" i="1"/>
  <c r="H88" i="1"/>
  <c r="H109" i="1" s="1"/>
  <c r="H802" i="3" s="1"/>
  <c r="L94" i="1"/>
  <c r="L93" i="1" s="1"/>
  <c r="L106" i="1" s="1"/>
  <c r="L110" i="1" s="1"/>
  <c r="L803" i="3" s="1"/>
  <c r="H23" i="1"/>
  <c r="K6" i="3"/>
  <c r="H6" i="3"/>
  <c r="H439" i="3"/>
  <c r="H438" i="3" s="1"/>
  <c r="H437" i="3" s="1"/>
  <c r="H697" i="3"/>
  <c r="H696" i="3" s="1"/>
  <c r="H695" i="3" s="1"/>
  <c r="H148" i="3"/>
  <c r="H147" i="3" s="1"/>
  <c r="H467" i="3"/>
  <c r="H31" i="3"/>
  <c r="H217" i="3"/>
  <c r="H202" i="3" s="1"/>
  <c r="H279" i="3"/>
  <c r="H264" i="3" s="1"/>
  <c r="H372" i="3"/>
  <c r="H357" i="3" s="1"/>
  <c r="H101" i="3"/>
  <c r="H100" i="3" s="1"/>
  <c r="H135" i="3"/>
  <c r="H75" i="3"/>
  <c r="H74" i="3" s="1"/>
  <c r="H535" i="3"/>
  <c r="H731" i="3"/>
  <c r="H123" i="3"/>
  <c r="H252" i="3"/>
  <c r="H251" i="3" s="1"/>
  <c r="H325" i="3"/>
  <c r="H312" i="3" s="1"/>
  <c r="H479" i="3"/>
  <c r="H478" i="3" s="1"/>
  <c r="H757" i="3"/>
  <c r="H418" i="3"/>
  <c r="H405" i="3" s="1"/>
  <c r="H5" i="1"/>
  <c r="L5" i="1"/>
  <c r="L88" i="1"/>
  <c r="L109" i="1" s="1"/>
  <c r="L802" i="3" s="1"/>
  <c r="I365" i="3"/>
  <c r="J289" i="3"/>
  <c r="J282" i="3"/>
  <c r="L282" i="3"/>
  <c r="H122" i="3" l="1"/>
  <c r="K122" i="3"/>
  <c r="L22" i="1"/>
  <c r="L71" i="1" s="1"/>
  <c r="L90" i="1" s="1"/>
  <c r="H714" i="3"/>
  <c r="K714" i="3"/>
  <c r="K746" i="3"/>
  <c r="K745" i="3" s="1"/>
  <c r="H746" i="3"/>
  <c r="H745" i="3" s="1"/>
  <c r="H520" i="3"/>
  <c r="H519" i="3" s="1"/>
  <c r="H591" i="3"/>
  <c r="K520" i="3"/>
  <c r="K519" i="3" s="1"/>
  <c r="K592" i="3"/>
  <c r="K591" i="3" s="1"/>
  <c r="K466" i="3"/>
  <c r="H466" i="3"/>
  <c r="K242" i="3"/>
  <c r="H242" i="3"/>
  <c r="H190" i="3"/>
  <c r="K24" i="3"/>
  <c r="K190" i="3"/>
  <c r="H22" i="1"/>
  <c r="H71" i="1" s="1"/>
  <c r="H90" i="1" s="1"/>
  <c r="H24" i="3"/>
  <c r="K263" i="3"/>
  <c r="H263" i="3"/>
  <c r="F106" i="6"/>
  <c r="F105" i="6" s="1"/>
  <c r="F104" i="6" s="1"/>
  <c r="F103" i="6" s="1"/>
  <c r="F109" i="6" s="1"/>
  <c r="F812" i="3" s="1"/>
  <c r="G812" i="3"/>
  <c r="H812" i="3"/>
  <c r="I106" i="6"/>
  <c r="I105" i="6" s="1"/>
  <c r="I104" i="6" s="1"/>
  <c r="I103" i="6" s="1"/>
  <c r="I109" i="6" s="1"/>
  <c r="I812" i="3" s="1"/>
  <c r="J106" i="6"/>
  <c r="J105" i="6" s="1"/>
  <c r="J104" i="6" s="1"/>
  <c r="J103" i="6" s="1"/>
  <c r="J109" i="6" s="1"/>
  <c r="J812" i="3" s="1"/>
  <c r="L106" i="6"/>
  <c r="L105" i="6" s="1"/>
  <c r="L104" i="6" s="1"/>
  <c r="L103" i="6" s="1"/>
  <c r="L109" i="6" s="1"/>
  <c r="K812" i="3" s="1"/>
  <c r="F9" i="5"/>
  <c r="I9" i="5"/>
  <c r="J9" i="5"/>
  <c r="L9" i="5"/>
  <c r="K779" i="3" l="1"/>
  <c r="K813" i="3" s="1"/>
  <c r="H779" i="3"/>
  <c r="H813" i="3" s="1"/>
  <c r="L108" i="1"/>
  <c r="K663" i="3"/>
  <c r="H108" i="1"/>
  <c r="H663" i="3"/>
  <c r="H808" i="3" s="1"/>
  <c r="F86" i="3"/>
  <c r="G86" i="3"/>
  <c r="I86" i="3"/>
  <c r="J86" i="3"/>
  <c r="L86" i="3"/>
  <c r="I609" i="3"/>
  <c r="I158" i="3"/>
  <c r="I374" i="3"/>
  <c r="I283" i="3"/>
  <c r="I282" i="3" s="1"/>
  <c r="I77" i="3"/>
  <c r="K798" i="3" l="1"/>
  <c r="K808" i="3"/>
  <c r="H112" i="1"/>
  <c r="H801" i="3"/>
  <c r="L112" i="1"/>
  <c r="L801" i="3"/>
  <c r="H798" i="3"/>
  <c r="L310" i="3"/>
  <c r="L309" i="3" s="1"/>
  <c r="L670" i="3" l="1"/>
  <c r="J670" i="3"/>
  <c r="J669" i="3" s="1"/>
  <c r="I670" i="3"/>
  <c r="I669" i="3" s="1"/>
  <c r="G670" i="3"/>
  <c r="G669" i="3" s="1"/>
  <c r="F670" i="3"/>
  <c r="F669" i="3" s="1"/>
  <c r="F511" i="3"/>
  <c r="G511" i="3"/>
  <c r="I511" i="3"/>
  <c r="J511" i="3"/>
  <c r="L511" i="3"/>
  <c r="F750" i="3" l="1"/>
  <c r="G750" i="3"/>
  <c r="I750" i="3"/>
  <c r="J750" i="3"/>
  <c r="L750" i="3"/>
  <c r="L636" i="3"/>
  <c r="L633" i="3" s="1"/>
  <c r="L631" i="3"/>
  <c r="J636" i="3"/>
  <c r="J633" i="3" s="1"/>
  <c r="J631" i="3"/>
  <c r="I600" i="3"/>
  <c r="I597" i="3" s="1"/>
  <c r="I587" i="3"/>
  <c r="J140" i="3"/>
  <c r="J138" i="3" s="1"/>
  <c r="J136" i="3"/>
  <c r="J126" i="3"/>
  <c r="J124" i="3"/>
  <c r="L593" i="3" l="1"/>
  <c r="J593" i="3"/>
  <c r="L528" i="3"/>
  <c r="J528" i="3"/>
  <c r="J525" i="3" s="1"/>
  <c r="L521" i="3"/>
  <c r="L300" i="3"/>
  <c r="L279" i="3" s="1"/>
  <c r="L525" i="3" l="1"/>
  <c r="J210" i="3"/>
  <c r="J207" i="3" s="1"/>
  <c r="I660" i="3" l="1"/>
  <c r="J660" i="3"/>
  <c r="L660" i="3"/>
  <c r="G660" i="3"/>
  <c r="I9" i="6" l="1"/>
  <c r="J9" i="6"/>
  <c r="L16" i="5" l="1"/>
  <c r="L15" i="5" s="1"/>
  <c r="J16" i="5"/>
  <c r="J15" i="5" s="1"/>
  <c r="I15" i="5"/>
  <c r="F16" i="5"/>
  <c r="F15" i="5" s="1"/>
  <c r="F68" i="3" l="1"/>
  <c r="L35" i="3"/>
  <c r="L32" i="3" s="1"/>
  <c r="J35" i="3"/>
  <c r="J32" i="3" s="1"/>
  <c r="I47" i="1" l="1"/>
  <c r="F692" i="3" l="1"/>
  <c r="F691" i="3" s="1"/>
  <c r="G692" i="3"/>
  <c r="G691" i="3" s="1"/>
  <c r="G690" i="3" s="1"/>
  <c r="G689" i="3" s="1"/>
  <c r="I692" i="3"/>
  <c r="I691" i="3" s="1"/>
  <c r="J692" i="3"/>
  <c r="J691" i="3" s="1"/>
  <c r="L692" i="3"/>
  <c r="L691" i="3" s="1"/>
  <c r="L690" i="3" s="1"/>
  <c r="L689" i="3" s="1"/>
  <c r="L658" i="3"/>
  <c r="J658" i="3"/>
  <c r="I658" i="3"/>
  <c r="G658" i="3"/>
  <c r="F658" i="3"/>
  <c r="F624" i="3"/>
  <c r="G624" i="3"/>
  <c r="I624" i="3"/>
  <c r="J624" i="3"/>
  <c r="L624" i="3"/>
  <c r="F495" i="3"/>
  <c r="F494" i="3" s="1"/>
  <c r="F493" i="3" s="1"/>
  <c r="G495" i="3"/>
  <c r="G494" i="3" s="1"/>
  <c r="G493" i="3" s="1"/>
  <c r="I495" i="3"/>
  <c r="I494" i="3" s="1"/>
  <c r="I493" i="3" s="1"/>
  <c r="J495" i="3"/>
  <c r="J494" i="3" s="1"/>
  <c r="J493" i="3" s="1"/>
  <c r="L495" i="3"/>
  <c r="L494" i="3" s="1"/>
  <c r="L493" i="3" s="1"/>
  <c r="F453" i="3"/>
  <c r="G453" i="3"/>
  <c r="I453" i="3"/>
  <c r="J453" i="3"/>
  <c r="L453" i="3"/>
  <c r="J302" i="3"/>
  <c r="J280" i="3"/>
  <c r="J297" i="3"/>
  <c r="J300" i="3"/>
  <c r="J310" i="3"/>
  <c r="J309" i="3" s="1"/>
  <c r="F260" i="3"/>
  <c r="G260" i="3"/>
  <c r="I260" i="3"/>
  <c r="J260" i="3"/>
  <c r="L260" i="3"/>
  <c r="G256" i="3"/>
  <c r="I256" i="3"/>
  <c r="J256" i="3"/>
  <c r="L256" i="3"/>
  <c r="F690" i="3" l="1"/>
  <c r="F689" i="3" s="1"/>
  <c r="J690" i="3"/>
  <c r="J689" i="3" s="1"/>
  <c r="I690" i="3"/>
  <c r="I689" i="3" s="1"/>
  <c r="J279" i="3"/>
  <c r="F234" i="3"/>
  <c r="G234" i="3"/>
  <c r="I234" i="3"/>
  <c r="J234" i="3"/>
  <c r="L234" i="3"/>
  <c r="L232" i="3"/>
  <c r="J232" i="3"/>
  <c r="I232" i="3"/>
  <c r="G232" i="3"/>
  <c r="F232" i="3"/>
  <c r="L230" i="3"/>
  <c r="J230" i="3"/>
  <c r="I230" i="3"/>
  <c r="G230" i="3"/>
  <c r="F230" i="3"/>
  <c r="F220" i="3"/>
  <c r="G220" i="3"/>
  <c r="I220" i="3"/>
  <c r="J220" i="3"/>
  <c r="L220" i="3"/>
  <c r="I226" i="3"/>
  <c r="J226" i="3"/>
  <c r="L226" i="3"/>
  <c r="G226" i="3"/>
  <c r="F207" i="3"/>
  <c r="J110" i="3"/>
  <c r="I110" i="3"/>
  <c r="J102" i="3"/>
  <c r="G102" i="3"/>
  <c r="F88" i="3"/>
  <c r="G88" i="3"/>
  <c r="I88" i="3"/>
  <c r="J88" i="3"/>
  <c r="L88" i="3"/>
  <c r="J76" i="3"/>
  <c r="G76" i="3"/>
  <c r="J63" i="3"/>
  <c r="G63" i="3"/>
  <c r="G68" i="3"/>
  <c r="I68" i="3"/>
  <c r="J68" i="3"/>
  <c r="F82" i="1"/>
  <c r="F81" i="1" s="1"/>
  <c r="F80" i="1" s="1"/>
  <c r="I82" i="1"/>
  <c r="I80" i="1" s="1"/>
  <c r="J82" i="1"/>
  <c r="J80" i="1" s="1"/>
  <c r="K82" i="1"/>
  <c r="K81" i="1" s="1"/>
  <c r="K80" i="1" s="1"/>
  <c r="G26" i="1"/>
  <c r="I32" i="1"/>
  <c r="G32" i="1"/>
  <c r="F469" i="3" l="1"/>
  <c r="F468" i="3" s="1"/>
  <c r="G469" i="3"/>
  <c r="G468" i="3" s="1"/>
  <c r="I469" i="3"/>
  <c r="I468" i="3" s="1"/>
  <c r="J469" i="3"/>
  <c r="J468" i="3" s="1"/>
  <c r="L469" i="3"/>
  <c r="L468" i="3" s="1"/>
  <c r="F434" i="3"/>
  <c r="F433" i="3" s="1"/>
  <c r="F432" i="3" s="1"/>
  <c r="G434" i="3"/>
  <c r="G433" i="3" s="1"/>
  <c r="G432" i="3" s="1"/>
  <c r="I434" i="3"/>
  <c r="I433" i="3" s="1"/>
  <c r="I432" i="3" s="1"/>
  <c r="J434" i="3"/>
  <c r="J433" i="3" s="1"/>
  <c r="J432" i="3" s="1"/>
  <c r="L434" i="3"/>
  <c r="L433" i="3" s="1"/>
  <c r="L432" i="3" s="1"/>
  <c r="F90" i="6" l="1"/>
  <c r="F83" i="6"/>
  <c r="I83" i="6"/>
  <c r="J83" i="6"/>
  <c r="L83" i="6"/>
  <c r="F50" i="6"/>
  <c r="F42" i="6"/>
  <c r="F31" i="6"/>
  <c r="J90" i="6"/>
  <c r="J88" i="6"/>
  <c r="J81" i="6"/>
  <c r="J68" i="6"/>
  <c r="J50" i="6"/>
  <c r="J42" i="6"/>
  <c r="J40" i="6"/>
  <c r="J31" i="6"/>
  <c r="J24" i="6"/>
  <c r="J22" i="6"/>
  <c r="J80" i="6" l="1"/>
  <c r="J21" i="6"/>
  <c r="J73" i="6"/>
  <c r="J70" i="6" s="1"/>
  <c r="J14" i="6"/>
  <c r="J11" i="6" s="1"/>
  <c r="F786" i="3"/>
  <c r="G786" i="3"/>
  <c r="I786" i="3"/>
  <c r="J786" i="3"/>
  <c r="L786" i="3"/>
  <c r="F760" i="3"/>
  <c r="F759" i="3" s="1"/>
  <c r="F758" i="3" s="1"/>
  <c r="G760" i="3"/>
  <c r="G759" i="3" s="1"/>
  <c r="G758" i="3" s="1"/>
  <c r="I760" i="3"/>
  <c r="I759" i="3" s="1"/>
  <c r="I758" i="3" s="1"/>
  <c r="J760" i="3"/>
  <c r="J759" i="3" s="1"/>
  <c r="J758" i="3" s="1"/>
  <c r="L760" i="3"/>
  <c r="L759" i="3" s="1"/>
  <c r="L758" i="3" s="1"/>
  <c r="G608" i="3"/>
  <c r="I608" i="3"/>
  <c r="J608" i="3"/>
  <c r="L608" i="3"/>
  <c r="L586" i="3"/>
  <c r="J586" i="3"/>
  <c r="I586" i="3"/>
  <c r="G586" i="3"/>
  <c r="F586" i="3"/>
  <c r="F553" i="3"/>
  <c r="F545" i="3"/>
  <c r="F536" i="3"/>
  <c r="F507" i="3"/>
  <c r="F506" i="3" s="1"/>
  <c r="G507" i="3"/>
  <c r="G506" i="3" s="1"/>
  <c r="I507" i="3"/>
  <c r="I506" i="3" s="1"/>
  <c r="J507" i="3"/>
  <c r="J506" i="3" s="1"/>
  <c r="L507" i="3"/>
  <c r="L506" i="3" s="1"/>
  <c r="J440" i="3"/>
  <c r="G440" i="3"/>
  <c r="J419" i="3"/>
  <c r="G419" i="3"/>
  <c r="G380" i="3"/>
  <c r="I380" i="3"/>
  <c r="J380" i="3"/>
  <c r="L380" i="3"/>
  <c r="J328" i="3"/>
  <c r="G328" i="3"/>
  <c r="G282" i="3"/>
  <c r="F300" i="3"/>
  <c r="G300" i="3"/>
  <c r="I300" i="3"/>
  <c r="J67" i="6" l="1"/>
  <c r="J810" i="3" s="1"/>
  <c r="J8" i="6"/>
  <c r="F253" i="3"/>
  <c r="F252" i="3" s="1"/>
  <c r="G253" i="3"/>
  <c r="G252" i="3" s="1"/>
  <c r="I253" i="3"/>
  <c r="I252" i="3" s="1"/>
  <c r="J253" i="3"/>
  <c r="J252" i="3" s="1"/>
  <c r="L253" i="3"/>
  <c r="L252" i="3" s="1"/>
  <c r="F164" i="3"/>
  <c r="G164" i="3"/>
  <c r="I164" i="3"/>
  <c r="J164" i="3"/>
  <c r="L164" i="3"/>
  <c r="F157" i="3"/>
  <c r="F27" i="3"/>
  <c r="G27" i="3"/>
  <c r="G26" i="3" s="1"/>
  <c r="G25" i="3" s="1"/>
  <c r="I27" i="3"/>
  <c r="J27" i="3"/>
  <c r="J26" i="3" s="1"/>
  <c r="J25" i="3" s="1"/>
  <c r="L27" i="3"/>
  <c r="G789" i="3"/>
  <c r="G788" i="3" s="1"/>
  <c r="G776" i="3"/>
  <c r="G775" i="3" s="1"/>
  <c r="G774" i="3" s="1"/>
  <c r="G764" i="3"/>
  <c r="G748" i="3"/>
  <c r="G741" i="3"/>
  <c r="G740" i="3" s="1"/>
  <c r="G735" i="3"/>
  <c r="G733" i="3"/>
  <c r="G732" i="3" s="1"/>
  <c r="G727" i="3"/>
  <c r="G726" i="3" s="1"/>
  <c r="G725" i="3" s="1"/>
  <c r="G719" i="3"/>
  <c r="G716" i="3" s="1"/>
  <c r="G711" i="3"/>
  <c r="G702" i="3"/>
  <c r="G700" i="3"/>
  <c r="G698" i="3"/>
  <c r="G686" i="3"/>
  <c r="G685" i="3" s="1"/>
  <c r="G684" i="3" s="1"/>
  <c r="G682" i="3"/>
  <c r="G679" i="3"/>
  <c r="G677" i="3"/>
  <c r="G668" i="3"/>
  <c r="G667" i="3" s="1"/>
  <c r="G656" i="3"/>
  <c r="G655" i="3" s="1"/>
  <c r="G650" i="3"/>
  <c r="G648" i="3"/>
  <c r="G646" i="3"/>
  <c r="G644" i="3"/>
  <c r="G636" i="3"/>
  <c r="G633" i="3" s="1"/>
  <c r="G631" i="3"/>
  <c r="G626" i="3"/>
  <c r="G621" i="3"/>
  <c r="G617" i="3"/>
  <c r="G611" i="3"/>
  <c r="G600" i="3"/>
  <c r="G597" i="3" s="1"/>
  <c r="G588" i="3"/>
  <c r="G585" i="3" s="1"/>
  <c r="G566" i="3"/>
  <c r="G564" i="3"/>
  <c r="G558" i="3"/>
  <c r="G553" i="3"/>
  <c r="G545" i="3"/>
  <c r="G536" i="3"/>
  <c r="G510" i="3"/>
  <c r="G509" i="3" s="1"/>
  <c r="G504" i="3"/>
  <c r="G502" i="3"/>
  <c r="G498" i="3"/>
  <c r="G497" i="3" s="1"/>
  <c r="G489" i="3"/>
  <c r="G483" i="3"/>
  <c r="G472" i="3"/>
  <c r="G471" i="3" s="1"/>
  <c r="G467" i="3" s="1"/>
  <c r="G462" i="3"/>
  <c r="G461" i="3" s="1"/>
  <c r="G460" i="3" s="1"/>
  <c r="G455" i="3"/>
  <c r="G450" i="3"/>
  <c r="G446" i="3"/>
  <c r="G427" i="3"/>
  <c r="G425" i="3"/>
  <c r="G421" i="3"/>
  <c r="G411" i="3"/>
  <c r="G408" i="3" s="1"/>
  <c r="G406" i="3"/>
  <c r="G396" i="3"/>
  <c r="G393" i="3"/>
  <c r="G388" i="3"/>
  <c r="G373" i="3"/>
  <c r="G365" i="3"/>
  <c r="G362" i="3" s="1"/>
  <c r="G346" i="3"/>
  <c r="G343" i="3"/>
  <c r="G341" i="3"/>
  <c r="G335" i="3"/>
  <c r="G326" i="3"/>
  <c r="G318" i="3"/>
  <c r="G315" i="3" s="1"/>
  <c r="G313" i="3"/>
  <c r="G310" i="3"/>
  <c r="G309" i="3" s="1"/>
  <c r="G302" i="3"/>
  <c r="G297" i="3"/>
  <c r="G289" i="3"/>
  <c r="G280" i="3"/>
  <c r="G269" i="3"/>
  <c r="G249" i="3"/>
  <c r="G245" i="3"/>
  <c r="G218" i="3"/>
  <c r="G217" i="3" s="1"/>
  <c r="G210" i="3"/>
  <c r="G207" i="3" s="1"/>
  <c r="G199" i="3"/>
  <c r="G197" i="3"/>
  <c r="G195" i="3"/>
  <c r="G193" i="3"/>
  <c r="G177" i="3"/>
  <c r="G175" i="3"/>
  <c r="G162" i="3"/>
  <c r="G157" i="3"/>
  <c r="G153" i="3"/>
  <c r="G151" i="3"/>
  <c r="G149" i="3"/>
  <c r="G140" i="3"/>
  <c r="G138" i="3" s="1"/>
  <c r="G136" i="3"/>
  <c r="G128" i="3"/>
  <c r="G126" i="3" s="1"/>
  <c r="G124" i="3"/>
  <c r="G119" i="3"/>
  <c r="G117" i="3"/>
  <c r="G113" i="3"/>
  <c r="G111" i="3"/>
  <c r="G107" i="3"/>
  <c r="G95" i="3"/>
  <c r="G92" i="3"/>
  <c r="G66" i="3"/>
  <c r="G57" i="3" s="1"/>
  <c r="G50" i="3"/>
  <c r="G48" i="3" s="1"/>
  <c r="G46" i="3"/>
  <c r="G43" i="3"/>
  <c r="G42" i="3" s="1"/>
  <c r="G35" i="3"/>
  <c r="G21" i="3"/>
  <c r="G20" i="3" s="1"/>
  <c r="G19" i="3" s="1"/>
  <c r="G17" i="3"/>
  <c r="G16" i="3" s="1"/>
  <c r="G15" i="3" s="1"/>
  <c r="G13" i="3"/>
  <c r="G12" i="3" s="1"/>
  <c r="G11" i="3" s="1"/>
  <c r="G9" i="3"/>
  <c r="G8" i="3" s="1"/>
  <c r="G7" i="3" s="1"/>
  <c r="J789" i="3"/>
  <c r="J788" i="3" s="1"/>
  <c r="J776" i="3"/>
  <c r="J775" i="3" s="1"/>
  <c r="J774" i="3" s="1"/>
  <c r="J764" i="3"/>
  <c r="J748" i="3"/>
  <c r="J741" i="3"/>
  <c r="J740" i="3" s="1"/>
  <c r="J735" i="3"/>
  <c r="J733" i="3"/>
  <c r="J732" i="3" s="1"/>
  <c r="J727" i="3"/>
  <c r="J726" i="3" s="1"/>
  <c r="J725" i="3" s="1"/>
  <c r="J719" i="3"/>
  <c r="J716" i="3" s="1"/>
  <c r="J711" i="3"/>
  <c r="J702" i="3"/>
  <c r="J700" i="3"/>
  <c r="J698" i="3"/>
  <c r="J686" i="3"/>
  <c r="J685" i="3" s="1"/>
  <c r="J684" i="3" s="1"/>
  <c r="J682" i="3"/>
  <c r="J679" i="3"/>
  <c r="J677" i="3"/>
  <c r="J668" i="3"/>
  <c r="J667" i="3" s="1"/>
  <c r="J656" i="3"/>
  <c r="J655" i="3" s="1"/>
  <c r="J650" i="3"/>
  <c r="J648" i="3"/>
  <c r="J646" i="3"/>
  <c r="J644" i="3"/>
  <c r="J626" i="3"/>
  <c r="J621" i="3"/>
  <c r="J617" i="3"/>
  <c r="J611" i="3"/>
  <c r="J588" i="3"/>
  <c r="J585" i="3" s="1"/>
  <c r="J566" i="3"/>
  <c r="J564" i="3"/>
  <c r="J558" i="3"/>
  <c r="J553" i="3"/>
  <c r="J545" i="3"/>
  <c r="J536" i="3"/>
  <c r="J510" i="3"/>
  <c r="J509" i="3" s="1"/>
  <c r="J504" i="3"/>
  <c r="J502" i="3"/>
  <c r="J498" i="3"/>
  <c r="J497" i="3" s="1"/>
  <c r="J489" i="3"/>
  <c r="J483" i="3"/>
  <c r="J472" i="3"/>
  <c r="J471" i="3" s="1"/>
  <c r="J467" i="3" s="1"/>
  <c r="J462" i="3"/>
  <c r="J461" i="3" s="1"/>
  <c r="J460" i="3" s="1"/>
  <c r="J455" i="3"/>
  <c r="J450" i="3"/>
  <c r="J446" i="3"/>
  <c r="J427" i="3"/>
  <c r="J425" i="3"/>
  <c r="J421" i="3"/>
  <c r="J411" i="3"/>
  <c r="J408" i="3" s="1"/>
  <c r="J406" i="3"/>
  <c r="J396" i="3"/>
  <c r="J393" i="3"/>
  <c r="J388" i="3"/>
  <c r="J373" i="3"/>
  <c r="J346" i="3"/>
  <c r="J343" i="3"/>
  <c r="J341" i="3"/>
  <c r="J335" i="3"/>
  <c r="J326" i="3"/>
  <c r="J318" i="3"/>
  <c r="J315" i="3" s="1"/>
  <c r="J313" i="3"/>
  <c r="J249" i="3"/>
  <c r="J245" i="3"/>
  <c r="J218" i="3"/>
  <c r="J217" i="3" s="1"/>
  <c r="J199" i="3"/>
  <c r="J197" i="3"/>
  <c r="J195" i="3"/>
  <c r="J193" i="3"/>
  <c r="J177" i="3"/>
  <c r="J175" i="3"/>
  <c r="J162" i="3"/>
  <c r="J157" i="3"/>
  <c r="J153" i="3"/>
  <c r="J151" i="3"/>
  <c r="J149" i="3"/>
  <c r="J119" i="3"/>
  <c r="J117" i="3"/>
  <c r="J113" i="3"/>
  <c r="J111" i="3"/>
  <c r="J107" i="3"/>
  <c r="J95" i="3"/>
  <c r="J92" i="3"/>
  <c r="J66" i="3"/>
  <c r="J57" i="3" s="1"/>
  <c r="J50" i="3"/>
  <c r="J48" i="3" s="1"/>
  <c r="J46" i="3"/>
  <c r="J43" i="3"/>
  <c r="J42" i="3" s="1"/>
  <c r="J21" i="3"/>
  <c r="J20" i="3" s="1"/>
  <c r="J19" i="3" s="1"/>
  <c r="J17" i="3"/>
  <c r="J16" i="3" s="1"/>
  <c r="J15" i="3" s="1"/>
  <c r="J13" i="3"/>
  <c r="J12" i="3" s="1"/>
  <c r="J11" i="3" s="1"/>
  <c r="J9" i="3"/>
  <c r="J8" i="3" s="1"/>
  <c r="J7" i="3" s="1"/>
  <c r="J13" i="5"/>
  <c r="J7" i="5"/>
  <c r="G57" i="1"/>
  <c r="G52" i="1"/>
  <c r="G51" i="1" s="1"/>
  <c r="G48" i="1"/>
  <c r="G36" i="1"/>
  <c r="G34" i="1"/>
  <c r="G24" i="1"/>
  <c r="G15" i="1"/>
  <c r="G14" i="1" s="1"/>
  <c r="G10" i="1"/>
  <c r="G9" i="1" s="1"/>
  <c r="G7" i="1"/>
  <c r="G6" i="1" s="1"/>
  <c r="J244" i="3" l="1"/>
  <c r="G244" i="3"/>
  <c r="G243" i="3" s="1"/>
  <c r="J707" i="3"/>
  <c r="J706" i="3" s="1"/>
  <c r="J705" i="3" s="1"/>
  <c r="G707" i="3"/>
  <c r="G706" i="3" s="1"/>
  <c r="G705" i="3" s="1"/>
  <c r="J763" i="3"/>
  <c r="J715" i="3"/>
  <c r="G715" i="3"/>
  <c r="G763" i="3"/>
  <c r="G156" i="3"/>
  <c r="G155" i="3" s="1"/>
  <c r="J156" i="3"/>
  <c r="J155" i="3" s="1"/>
  <c r="J174" i="3"/>
  <c r="J173" i="3" s="1"/>
  <c r="J172" i="3" s="1"/>
  <c r="G174" i="3"/>
  <c r="G173" i="3" s="1"/>
  <c r="G172" i="3" s="1"/>
  <c r="J365" i="3"/>
  <c r="J75" i="3"/>
  <c r="J74" i="3" s="1"/>
  <c r="G75" i="3"/>
  <c r="G74" i="3" s="1"/>
  <c r="J747" i="3"/>
  <c r="G747" i="3"/>
  <c r="J7" i="6"/>
  <c r="J98" i="6" s="1"/>
  <c r="J110" i="6" s="1"/>
  <c r="J6" i="5"/>
  <c r="J5" i="5" s="1"/>
  <c r="G654" i="3"/>
  <c r="J654" i="3"/>
  <c r="G607" i="3"/>
  <c r="G592" i="3" s="1"/>
  <c r="J607" i="3"/>
  <c r="G479" i="3"/>
  <c r="G478" i="3" s="1"/>
  <c r="G466" i="3" s="1"/>
  <c r="J439" i="3"/>
  <c r="J438" i="3" s="1"/>
  <c r="J437" i="3" s="1"/>
  <c r="J479" i="3"/>
  <c r="J478" i="3" s="1"/>
  <c r="J466" i="3" s="1"/>
  <c r="G439" i="3"/>
  <c r="G438" i="3" s="1"/>
  <c r="G437" i="3" s="1"/>
  <c r="J243" i="3"/>
  <c r="G279" i="3"/>
  <c r="G264" i="3" s="1"/>
  <c r="G148" i="3"/>
  <c r="G147" i="3" s="1"/>
  <c r="J148" i="3"/>
  <c r="J147" i="3" s="1"/>
  <c r="G116" i="3"/>
  <c r="G115" i="3" s="1"/>
  <c r="J123" i="3"/>
  <c r="J192" i="3"/>
  <c r="J191" i="3" s="1"/>
  <c r="G123" i="3"/>
  <c r="G192" i="3"/>
  <c r="G191" i="3" s="1"/>
  <c r="J116" i="3"/>
  <c r="J115" i="3" s="1"/>
  <c r="J785" i="3"/>
  <c r="J784" i="3" s="1"/>
  <c r="J783" i="3" s="1"/>
  <c r="J795" i="3" s="1"/>
  <c r="J814" i="3" s="1"/>
  <c r="G785" i="3"/>
  <c r="G784" i="3" s="1"/>
  <c r="G783" i="3" s="1"/>
  <c r="G795" i="3" s="1"/>
  <c r="G814" i="3" s="1"/>
  <c r="J731" i="3"/>
  <c r="G538" i="3"/>
  <c r="G535" i="3" s="1"/>
  <c r="G520" i="3" s="1"/>
  <c r="G519" i="3" s="1"/>
  <c r="G32" i="3"/>
  <c r="G31" i="3" s="1"/>
  <c r="G202" i="3"/>
  <c r="G676" i="3"/>
  <c r="G675" i="3" s="1"/>
  <c r="G674" i="3" s="1"/>
  <c r="G135" i="3"/>
  <c r="J251" i="3"/>
  <c r="G6" i="3"/>
  <c r="G45" i="3"/>
  <c r="G101" i="3"/>
  <c r="G100" i="3" s="1"/>
  <c r="G251" i="3"/>
  <c r="J538" i="3"/>
  <c r="J535" i="3" s="1"/>
  <c r="J520" i="3" s="1"/>
  <c r="J519" i="3" s="1"/>
  <c r="J600" i="3"/>
  <c r="J597" i="3" s="1"/>
  <c r="J676" i="3"/>
  <c r="J675" i="3" s="1"/>
  <c r="J674" i="3" s="1"/>
  <c r="J739" i="3"/>
  <c r="J738" i="3" s="1"/>
  <c r="G418" i="3"/>
  <c r="G405" i="3" s="1"/>
  <c r="G501" i="3"/>
  <c r="G500" i="3" s="1"/>
  <c r="G492" i="3" s="1"/>
  <c r="J101" i="3"/>
  <c r="J100" i="3" s="1"/>
  <c r="J325" i="3"/>
  <c r="J312" i="3" s="1"/>
  <c r="J501" i="3"/>
  <c r="G325" i="3"/>
  <c r="G312" i="3" s="1"/>
  <c r="G372" i="3"/>
  <c r="G357" i="3" s="1"/>
  <c r="G643" i="3"/>
  <c r="G630" i="3" s="1"/>
  <c r="G697" i="3"/>
  <c r="G696" i="3" s="1"/>
  <c r="G695" i="3" s="1"/>
  <c r="G731" i="3"/>
  <c r="G739" i="3"/>
  <c r="G738" i="3" s="1"/>
  <c r="J6" i="3"/>
  <c r="J31" i="3"/>
  <c r="J45" i="3"/>
  <c r="J202" i="3"/>
  <c r="J372" i="3"/>
  <c r="J418" i="3"/>
  <c r="J405" i="3" s="1"/>
  <c r="J643" i="3"/>
  <c r="J697" i="3"/>
  <c r="J696" i="3" s="1"/>
  <c r="J695" i="3" s="1"/>
  <c r="J135" i="3"/>
  <c r="G106" i="1"/>
  <c r="G110" i="1" s="1"/>
  <c r="G803" i="3" s="1"/>
  <c r="G31" i="1"/>
  <c r="G5" i="1"/>
  <c r="G23" i="1"/>
  <c r="G88" i="1"/>
  <c r="G109" i="1" s="1"/>
  <c r="G802" i="3" s="1"/>
  <c r="J122" i="3" l="1"/>
  <c r="G122" i="3"/>
  <c r="G714" i="3"/>
  <c r="J714" i="3"/>
  <c r="G746" i="3"/>
  <c r="G745" i="3" s="1"/>
  <c r="J746" i="3"/>
  <c r="J745" i="3" s="1"/>
  <c r="G591" i="3"/>
  <c r="G242" i="3"/>
  <c r="J242" i="3"/>
  <c r="H819" i="3"/>
  <c r="G820" i="3"/>
  <c r="H820" i="3"/>
  <c r="G22" i="1"/>
  <c r="G71" i="1" s="1"/>
  <c r="G18" i="5"/>
  <c r="G20" i="5" s="1"/>
  <c r="J18" i="5"/>
  <c r="J20" i="5" s="1"/>
  <c r="G263" i="3"/>
  <c r="J757" i="3"/>
  <c r="G757" i="3"/>
  <c r="J592" i="3"/>
  <c r="J500" i="3"/>
  <c r="J492" i="3" s="1"/>
  <c r="G190" i="3"/>
  <c r="J630" i="3"/>
  <c r="G24" i="3"/>
  <c r="J190" i="3"/>
  <c r="J24" i="3"/>
  <c r="J804" i="3" l="1"/>
  <c r="G811" i="3"/>
  <c r="G804" i="3"/>
  <c r="G779" i="3"/>
  <c r="G813" i="3" s="1"/>
  <c r="G819" i="3" s="1"/>
  <c r="J591" i="3"/>
  <c r="J779" i="3"/>
  <c r="J813" i="3" s="1"/>
  <c r="G663" i="3"/>
  <c r="G808" i="3" s="1"/>
  <c r="G108" i="1"/>
  <c r="G801" i="3" s="1"/>
  <c r="G90" i="1"/>
  <c r="G112" i="1" l="1"/>
  <c r="G798" i="3"/>
  <c r="G805" i="3" l="1"/>
  <c r="F41" i="1"/>
  <c r="J101" i="1"/>
  <c r="J100" i="1" s="1"/>
  <c r="J98" i="1"/>
  <c r="J96" i="1"/>
  <c r="J79" i="1"/>
  <c r="J77" i="1"/>
  <c r="J60" i="1"/>
  <c r="J58" i="1" s="1"/>
  <c r="J57" i="1" s="1"/>
  <c r="J52" i="1"/>
  <c r="J51" i="1" s="1"/>
  <c r="J48" i="1"/>
  <c r="J36" i="1"/>
  <c r="J32" i="1"/>
  <c r="J26" i="1"/>
  <c r="J24" i="1"/>
  <c r="J15" i="1"/>
  <c r="J14" i="1" s="1"/>
  <c r="J10" i="1"/>
  <c r="J9" i="1" s="1"/>
  <c r="J7" i="1"/>
  <c r="J6" i="1" s="1"/>
  <c r="J31" i="1" l="1"/>
  <c r="J23" i="1"/>
  <c r="J75" i="1"/>
  <c r="J74" i="1" s="1"/>
  <c r="J88" i="1" s="1"/>
  <c r="J109" i="1" s="1"/>
  <c r="J802" i="3" s="1"/>
  <c r="J94" i="1"/>
  <c r="J93" i="1" s="1"/>
  <c r="J106" i="1" s="1"/>
  <c r="J110" i="1" s="1"/>
  <c r="J803" i="3" s="1"/>
  <c r="J5" i="1"/>
  <c r="J820" i="3" l="1"/>
  <c r="J819" i="3"/>
  <c r="J22" i="1"/>
  <c r="J71" i="1" s="1"/>
  <c r="L700" i="3"/>
  <c r="I700" i="3"/>
  <c r="F700" i="3"/>
  <c r="L698" i="3"/>
  <c r="I698" i="3"/>
  <c r="F698" i="3"/>
  <c r="J90" i="1" l="1"/>
  <c r="J108" i="1"/>
  <c r="J801" i="3" s="1"/>
  <c r="J112" i="1" l="1"/>
  <c r="I776" i="3"/>
  <c r="L776" i="3"/>
  <c r="F776" i="3"/>
  <c r="J805" i="3" l="1"/>
  <c r="F7" i="5"/>
  <c r="F6" i="5" s="1"/>
  <c r="I7" i="5"/>
  <c r="I6" i="5" s="1"/>
  <c r="J272" i="3" l="1"/>
  <c r="J269" i="3" s="1"/>
  <c r="J264" i="3" s="1"/>
  <c r="I272" i="3"/>
  <c r="I269" i="3" s="1"/>
  <c r="L600" i="3"/>
  <c r="L597" i="3" s="1"/>
  <c r="F483" i="3" l="1"/>
  <c r="I483" i="3"/>
  <c r="L483" i="3"/>
  <c r="F462" i="3"/>
  <c r="I462" i="3"/>
  <c r="L462" i="3"/>
  <c r="F425" i="3"/>
  <c r="I425" i="3"/>
  <c r="L425" i="3"/>
  <c r="F427" i="3"/>
  <c r="I427" i="3"/>
  <c r="L427" i="3"/>
  <c r="F419" i="3"/>
  <c r="I419" i="3"/>
  <c r="L419" i="3"/>
  <c r="F328" i="3"/>
  <c r="I328" i="3"/>
  <c r="L328" i="3"/>
  <c r="L197" i="3"/>
  <c r="I197" i="3"/>
  <c r="F197" i="3"/>
  <c r="L90" i="6"/>
  <c r="L88" i="6"/>
  <c r="L81" i="6"/>
  <c r="L73" i="6"/>
  <c r="L70" i="6" s="1"/>
  <c r="L68" i="6"/>
  <c r="I90" i="6"/>
  <c r="I88" i="6"/>
  <c r="I81" i="6"/>
  <c r="I73" i="6"/>
  <c r="I70" i="6" s="1"/>
  <c r="I68" i="6"/>
  <c r="L50" i="6"/>
  <c r="L42" i="6"/>
  <c r="L40" i="6"/>
  <c r="L31" i="6"/>
  <c r="L24" i="6"/>
  <c r="L22" i="6"/>
  <c r="L21" i="6" l="1"/>
  <c r="L8" i="6" s="1"/>
  <c r="L80" i="6"/>
  <c r="I80" i="6"/>
  <c r="I67" i="6" s="1"/>
  <c r="I810" i="3" s="1"/>
  <c r="L67" i="6"/>
  <c r="L810" i="3" s="1"/>
  <c r="F88" i="6" l="1"/>
  <c r="F81" i="6"/>
  <c r="F73" i="6"/>
  <c r="F70" i="6" s="1"/>
  <c r="F68" i="6"/>
  <c r="F40" i="6"/>
  <c r="F24" i="6"/>
  <c r="F22" i="6"/>
  <c r="F14" i="6"/>
  <c r="F11" i="6" s="1"/>
  <c r="F9" i="6"/>
  <c r="F21" i="6" l="1"/>
  <c r="F8" i="6" s="1"/>
  <c r="F80" i="6"/>
  <c r="F67" i="6" s="1"/>
  <c r="F13" i="5"/>
  <c r="F5" i="5" s="1"/>
  <c r="I13" i="5"/>
  <c r="L13" i="5"/>
  <c r="I50" i="6"/>
  <c r="I42" i="6"/>
  <c r="I40" i="6"/>
  <c r="I31" i="6"/>
  <c r="I24" i="6"/>
  <c r="I22" i="6"/>
  <c r="I14" i="6"/>
  <c r="I11" i="6" s="1"/>
  <c r="F18" i="5" l="1"/>
  <c r="F20" i="5" s="1"/>
  <c r="F804" i="3" s="1"/>
  <c r="I21" i="6"/>
  <c r="I8" i="6" s="1"/>
  <c r="F7" i="6"/>
  <c r="F98" i="6" s="1"/>
  <c r="F110" i="6" s="1"/>
  <c r="G818" i="3"/>
  <c r="G822" i="3" s="1"/>
  <c r="I5" i="5"/>
  <c r="L7" i="5"/>
  <c r="I18" i="5" l="1"/>
  <c r="I20" i="5" s="1"/>
  <c r="L6" i="5"/>
  <c r="L5" i="5" s="1"/>
  <c r="G815" i="3"/>
  <c r="L7" i="6"/>
  <c r="L98" i="6" s="1"/>
  <c r="L110" i="6" s="1"/>
  <c r="H811" i="3" l="1"/>
  <c r="H815" i="3" s="1"/>
  <c r="H804" i="3"/>
  <c r="I811" i="3"/>
  <c r="I804" i="3"/>
  <c r="L18" i="5"/>
  <c r="L20" i="5" s="1"/>
  <c r="G821" i="3"/>
  <c r="I7" i="6"/>
  <c r="I98" i="6" s="1"/>
  <c r="I110" i="6" s="1"/>
  <c r="L804" i="3" l="1"/>
  <c r="K815" i="3"/>
  <c r="H818" i="3"/>
  <c r="H805" i="3"/>
  <c r="F735" i="3"/>
  <c r="I735" i="3"/>
  <c r="L735" i="3"/>
  <c r="H821" i="3" l="1"/>
  <c r="H822" i="3"/>
  <c r="I210" i="3"/>
  <c r="I207" i="3" s="1"/>
  <c r="L149" i="3" l="1"/>
  <c r="I149" i="3"/>
  <c r="F149" i="3"/>
  <c r="I50" i="3"/>
  <c r="I48" i="3" s="1"/>
  <c r="F50" i="3"/>
  <c r="F48" i="3" s="1"/>
  <c r="F95" i="3"/>
  <c r="I95" i="3"/>
  <c r="L95" i="3"/>
  <c r="F702" i="3" l="1"/>
  <c r="I702" i="3"/>
  <c r="L702" i="3"/>
  <c r="L218" i="3"/>
  <c r="L217" i="3" s="1"/>
  <c r="I218" i="3"/>
  <c r="I217" i="3" s="1"/>
  <c r="F226" i="3"/>
  <c r="L199" i="3"/>
  <c r="I199" i="3"/>
  <c r="F199" i="3"/>
  <c r="L195" i="3"/>
  <c r="I195" i="3"/>
  <c r="F195" i="3"/>
  <c r="L193" i="3"/>
  <c r="I193" i="3"/>
  <c r="F193" i="3"/>
  <c r="F192" i="3" l="1"/>
  <c r="F191" i="3" s="1"/>
  <c r="I192" i="3"/>
  <c r="I191" i="3" s="1"/>
  <c r="L192" i="3"/>
  <c r="L191" i="3" s="1"/>
  <c r="L697" i="3"/>
  <c r="L696" i="3" s="1"/>
  <c r="L695" i="3" s="1"/>
  <c r="F697" i="3"/>
  <c r="F696" i="3" s="1"/>
  <c r="F695" i="3" s="1"/>
  <c r="I697" i="3"/>
  <c r="I696" i="3" s="1"/>
  <c r="I695" i="3" s="1"/>
  <c r="L202" i="3"/>
  <c r="I202" i="3"/>
  <c r="I66" i="3"/>
  <c r="F66" i="3"/>
  <c r="I63" i="3"/>
  <c r="F63" i="3"/>
  <c r="F35" i="3"/>
  <c r="I35" i="3"/>
  <c r="F440" i="3"/>
  <c r="I440" i="3"/>
  <c r="L440" i="3"/>
  <c r="I411" i="3"/>
  <c r="I408" i="3" s="1"/>
  <c r="L411" i="3"/>
  <c r="L408" i="3" s="1"/>
  <c r="F282" i="3"/>
  <c r="F76" i="3"/>
  <c r="I76" i="3"/>
  <c r="L76" i="3"/>
  <c r="F57" i="3" l="1"/>
  <c r="I57" i="3"/>
  <c r="F788" i="3"/>
  <c r="F775" i="3"/>
  <c r="F774" i="3" s="1"/>
  <c r="F764" i="3"/>
  <c r="F748" i="3"/>
  <c r="F741" i="3"/>
  <c r="F740" i="3" s="1"/>
  <c r="F733" i="3"/>
  <c r="F732" i="3" s="1"/>
  <c r="F731" i="3" s="1"/>
  <c r="F727" i="3"/>
  <c r="F726" i="3" s="1"/>
  <c r="F725" i="3" s="1"/>
  <c r="F719" i="3"/>
  <c r="F716" i="3" s="1"/>
  <c r="F711" i="3"/>
  <c r="F707" i="3" s="1"/>
  <c r="F686" i="3"/>
  <c r="F685" i="3" s="1"/>
  <c r="F684" i="3" s="1"/>
  <c r="F682" i="3"/>
  <c r="F679" i="3"/>
  <c r="F677" i="3"/>
  <c r="F668" i="3"/>
  <c r="F667" i="3" s="1"/>
  <c r="F660" i="3"/>
  <c r="F656" i="3"/>
  <c r="F650" i="3"/>
  <c r="F648" i="3"/>
  <c r="F646" i="3"/>
  <c r="F644" i="3"/>
  <c r="F636" i="3"/>
  <c r="F633" i="3" s="1"/>
  <c r="F631" i="3"/>
  <c r="F626" i="3"/>
  <c r="F621" i="3"/>
  <c r="F617" i="3"/>
  <c r="F611" i="3"/>
  <c r="F608" i="3"/>
  <c r="F600" i="3"/>
  <c r="F597" i="3" s="1"/>
  <c r="F588" i="3"/>
  <c r="F585" i="3" s="1"/>
  <c r="F566" i="3"/>
  <c r="F564" i="3"/>
  <c r="F558" i="3"/>
  <c r="F528" i="3"/>
  <c r="F525" i="3" s="1"/>
  <c r="F510" i="3"/>
  <c r="F509" i="3" s="1"/>
  <c r="F504" i="3"/>
  <c r="F502" i="3"/>
  <c r="F498" i="3"/>
  <c r="F497" i="3" s="1"/>
  <c r="F489" i="3"/>
  <c r="F480" i="3"/>
  <c r="F472" i="3"/>
  <c r="F471" i="3" s="1"/>
  <c r="F467" i="3" s="1"/>
  <c r="F461" i="3"/>
  <c r="F460" i="3" s="1"/>
  <c r="F455" i="3"/>
  <c r="F450" i="3"/>
  <c r="F446" i="3"/>
  <c r="F421" i="3"/>
  <c r="F418" i="3" s="1"/>
  <c r="F411" i="3"/>
  <c r="F408" i="3" s="1"/>
  <c r="F406" i="3"/>
  <c r="F396" i="3"/>
  <c r="F393" i="3"/>
  <c r="F388" i="3"/>
  <c r="F373" i="3"/>
  <c r="F365" i="3"/>
  <c r="F362" i="3" s="1"/>
  <c r="F346" i="3"/>
  <c r="F343" i="3"/>
  <c r="F341" i="3"/>
  <c r="F335" i="3"/>
  <c r="F326" i="3"/>
  <c r="F318" i="3"/>
  <c r="F315" i="3" s="1"/>
  <c r="F313" i="3"/>
  <c r="F310" i="3"/>
  <c r="F309" i="3" s="1"/>
  <c r="F297" i="3"/>
  <c r="F289" i="3"/>
  <c r="F280" i="3"/>
  <c r="F272" i="3"/>
  <c r="F269" i="3" s="1"/>
  <c r="F249" i="3"/>
  <c r="F245" i="3"/>
  <c r="F218" i="3"/>
  <c r="F177" i="3"/>
  <c r="F175" i="3"/>
  <c r="F162" i="3"/>
  <c r="F156" i="3" s="1"/>
  <c r="F153" i="3"/>
  <c r="F151" i="3"/>
  <c r="F140" i="3"/>
  <c r="F138" i="3" s="1"/>
  <c r="F136" i="3"/>
  <c r="F128" i="3"/>
  <c r="F126" i="3" s="1"/>
  <c r="F124" i="3"/>
  <c r="F119" i="3"/>
  <c r="F117" i="3"/>
  <c r="F113" i="3"/>
  <c r="F111" i="3"/>
  <c r="F107" i="3"/>
  <c r="F102" i="3"/>
  <c r="F92" i="3"/>
  <c r="F75" i="3" s="1"/>
  <c r="F46" i="3"/>
  <c r="F43" i="3"/>
  <c r="F42" i="3" s="1"/>
  <c r="F32" i="3"/>
  <c r="F26" i="3"/>
  <c r="F25" i="3" s="1"/>
  <c r="F21" i="3"/>
  <c r="F20" i="3" s="1"/>
  <c r="F19" i="3" s="1"/>
  <c r="F17" i="3"/>
  <c r="F16" i="3" s="1"/>
  <c r="F15" i="3" s="1"/>
  <c r="F13" i="3"/>
  <c r="F12" i="3" s="1"/>
  <c r="F11" i="3" s="1"/>
  <c r="F9" i="3"/>
  <c r="F8" i="3" s="1"/>
  <c r="F7" i="3" s="1"/>
  <c r="F244" i="3" l="1"/>
  <c r="F715" i="3"/>
  <c r="F714" i="3" s="1"/>
  <c r="F763" i="3"/>
  <c r="F747" i="3"/>
  <c r="F607" i="3"/>
  <c r="F592" i="3" s="1"/>
  <c r="F655" i="3"/>
  <c r="F654" i="3" s="1"/>
  <c r="F479" i="3"/>
  <c r="F478" i="3" s="1"/>
  <c r="F466" i="3" s="1"/>
  <c r="F439" i="3"/>
  <c r="F438" i="3" s="1"/>
  <c r="F437" i="3" s="1"/>
  <c r="J362" i="3"/>
  <c r="J357" i="3" s="1"/>
  <c r="F279" i="3"/>
  <c r="F264" i="3" s="1"/>
  <c r="F243" i="3"/>
  <c r="F217" i="3"/>
  <c r="F202" i="3" s="1"/>
  <c r="F190" i="3" s="1"/>
  <c r="F123" i="3"/>
  <c r="F148" i="3"/>
  <c r="F147" i="3" s="1"/>
  <c r="F174" i="3"/>
  <c r="F173" i="3" s="1"/>
  <c r="F172" i="3" s="1"/>
  <c r="F116" i="3"/>
  <c r="F115" i="3" s="1"/>
  <c r="F785" i="3"/>
  <c r="F784" i="3" s="1"/>
  <c r="F783" i="3" s="1"/>
  <c r="F795" i="3" s="1"/>
  <c r="F814" i="3" s="1"/>
  <c r="F325" i="3"/>
  <c r="F312" i="3" s="1"/>
  <c r="F45" i="3"/>
  <c r="F706" i="3"/>
  <c r="F705" i="3" s="1"/>
  <c r="F501" i="3"/>
  <c r="F538" i="3"/>
  <c r="F535" i="3" s="1"/>
  <c r="F520" i="3" s="1"/>
  <c r="F31" i="3"/>
  <c r="F74" i="3"/>
  <c r="F101" i="3"/>
  <c r="F100" i="3" s="1"/>
  <c r="F135" i="3"/>
  <c r="F251" i="3"/>
  <c r="F643" i="3"/>
  <c r="F630" i="3" s="1"/>
  <c r="F155" i="3"/>
  <c r="F372" i="3"/>
  <c r="F357" i="3" s="1"/>
  <c r="F405" i="3"/>
  <c r="F676" i="3"/>
  <c r="F675" i="3" s="1"/>
  <c r="F674" i="3" s="1"/>
  <c r="F739" i="3"/>
  <c r="F738" i="3" s="1"/>
  <c r="F6" i="3"/>
  <c r="F122" i="3" l="1"/>
  <c r="F746" i="3"/>
  <c r="F745" i="3" s="1"/>
  <c r="F591" i="3"/>
  <c r="F242" i="3"/>
  <c r="F519" i="3"/>
  <c r="J263" i="3"/>
  <c r="J663" i="3" s="1"/>
  <c r="J808" i="3" s="1"/>
  <c r="F263" i="3"/>
  <c r="F757" i="3"/>
  <c r="F500" i="3"/>
  <c r="F492" i="3" s="1"/>
  <c r="F24" i="3"/>
  <c r="I789" i="3"/>
  <c r="I788" i="3" s="1"/>
  <c r="I775" i="3"/>
  <c r="I774" i="3" s="1"/>
  <c r="I764" i="3"/>
  <c r="I748" i="3"/>
  <c r="I741" i="3"/>
  <c r="I733" i="3"/>
  <c r="I732" i="3" s="1"/>
  <c r="I731" i="3" s="1"/>
  <c r="I727" i="3"/>
  <c r="I726" i="3" s="1"/>
  <c r="I725" i="3" s="1"/>
  <c r="I719" i="3"/>
  <c r="I716" i="3" s="1"/>
  <c r="I711" i="3"/>
  <c r="I707" i="3" s="1"/>
  <c r="I686" i="3"/>
  <c r="I685" i="3" s="1"/>
  <c r="I684" i="3" s="1"/>
  <c r="I682" i="3"/>
  <c r="I679" i="3"/>
  <c r="I677" i="3"/>
  <c r="I668" i="3"/>
  <c r="I667" i="3" s="1"/>
  <c r="I656" i="3"/>
  <c r="I655" i="3" s="1"/>
  <c r="I650" i="3"/>
  <c r="I648" i="3"/>
  <c r="I646" i="3"/>
  <c r="I644" i="3"/>
  <c r="I636" i="3"/>
  <c r="I633" i="3" s="1"/>
  <c r="I631" i="3"/>
  <c r="I626" i="3"/>
  <c r="I621" i="3"/>
  <c r="I617" i="3"/>
  <c r="I611" i="3"/>
  <c r="I588" i="3"/>
  <c r="I585" i="3" s="1"/>
  <c r="I566" i="3"/>
  <c r="I564" i="3"/>
  <c r="I558" i="3"/>
  <c r="I553" i="3"/>
  <c r="I545" i="3"/>
  <c r="I536" i="3"/>
  <c r="I510" i="3"/>
  <c r="I509" i="3" s="1"/>
  <c r="I504" i="3"/>
  <c r="I502" i="3"/>
  <c r="I498" i="3"/>
  <c r="I497" i="3" s="1"/>
  <c r="I489" i="3"/>
  <c r="I472" i="3"/>
  <c r="I471" i="3" s="1"/>
  <c r="I467" i="3" s="1"/>
  <c r="I461" i="3"/>
  <c r="I460" i="3" s="1"/>
  <c r="I455" i="3"/>
  <c r="I450" i="3"/>
  <c r="I446" i="3"/>
  <c r="I421" i="3"/>
  <c r="I418" i="3" s="1"/>
  <c r="I406" i="3"/>
  <c r="I396" i="3"/>
  <c r="I393" i="3"/>
  <c r="I388" i="3"/>
  <c r="I373" i="3"/>
  <c r="I346" i="3"/>
  <c r="I343" i="3"/>
  <c r="I341" i="3"/>
  <c r="I335" i="3"/>
  <c r="I326" i="3"/>
  <c r="I318" i="3"/>
  <c r="I315" i="3" s="1"/>
  <c r="I313" i="3"/>
  <c r="I310" i="3"/>
  <c r="I309" i="3" s="1"/>
  <c r="I302" i="3"/>
  <c r="I297" i="3"/>
  <c r="I289" i="3"/>
  <c r="I280" i="3"/>
  <c r="I249" i="3"/>
  <c r="I245" i="3"/>
  <c r="I177" i="3"/>
  <c r="I175" i="3"/>
  <c r="I162" i="3"/>
  <c r="I157" i="3"/>
  <c r="I153" i="3"/>
  <c r="I151" i="3"/>
  <c r="I140" i="3"/>
  <c r="I138" i="3" s="1"/>
  <c r="I136" i="3"/>
  <c r="I128" i="3"/>
  <c r="I126" i="3" s="1"/>
  <c r="I124" i="3"/>
  <c r="I119" i="3"/>
  <c r="I117" i="3"/>
  <c r="I113" i="3"/>
  <c r="I111" i="3"/>
  <c r="I107" i="3"/>
  <c r="I102" i="3"/>
  <c r="I92" i="3"/>
  <c r="I75" i="3" s="1"/>
  <c r="I46" i="3"/>
  <c r="I45" i="3" s="1"/>
  <c r="I43" i="3"/>
  <c r="I42" i="3" s="1"/>
  <c r="I32" i="3"/>
  <c r="I26" i="3"/>
  <c r="I25" i="3" s="1"/>
  <c r="I21" i="3"/>
  <c r="I20" i="3" s="1"/>
  <c r="I19" i="3" s="1"/>
  <c r="I17" i="3"/>
  <c r="I16" i="3" s="1"/>
  <c r="I15" i="3" s="1"/>
  <c r="I13" i="3"/>
  <c r="I12" i="3" s="1"/>
  <c r="I11" i="3" s="1"/>
  <c r="I9" i="3"/>
  <c r="I8" i="3" s="1"/>
  <c r="I7" i="3" s="1"/>
  <c r="I101" i="1"/>
  <c r="I100" i="1" s="1"/>
  <c r="I98" i="1"/>
  <c r="I96" i="1"/>
  <c r="I77" i="1"/>
  <c r="I75" i="1" s="1"/>
  <c r="I60" i="1"/>
  <c r="I58" i="1" s="1"/>
  <c r="I57" i="1" s="1"/>
  <c r="I52" i="1"/>
  <c r="I51" i="1" s="1"/>
  <c r="I48" i="1"/>
  <c r="I36" i="1"/>
  <c r="I26" i="1"/>
  <c r="I24" i="1"/>
  <c r="L472" i="3"/>
  <c r="L471" i="3" s="1"/>
  <c r="L467" i="3" s="1"/>
  <c r="L45" i="3"/>
  <c r="L668" i="3"/>
  <c r="L667" i="3" s="1"/>
  <c r="L741" i="3"/>
  <c r="L775" i="3"/>
  <c r="L774" i="3" s="1"/>
  <c r="L719" i="3"/>
  <c r="L716" i="3" s="1"/>
  <c r="L764" i="3"/>
  <c r="L677" i="3"/>
  <c r="L679" i="3"/>
  <c r="L733" i="3"/>
  <c r="L732" i="3" s="1"/>
  <c r="L731" i="3" s="1"/>
  <c r="L711" i="3"/>
  <c r="L707" i="3" s="1"/>
  <c r="L313" i="3"/>
  <c r="F36" i="1"/>
  <c r="K36" i="1"/>
  <c r="L421" i="3"/>
  <c r="L418" i="3" s="1"/>
  <c r="F10" i="1"/>
  <c r="F9" i="1" s="1"/>
  <c r="K10" i="1"/>
  <c r="K9" i="1" s="1"/>
  <c r="L727" i="3"/>
  <c r="L726" i="3" s="1"/>
  <c r="L725" i="3" s="1"/>
  <c r="L686" i="3"/>
  <c r="L685" i="3" s="1"/>
  <c r="L684" i="3" s="1"/>
  <c r="L682" i="3"/>
  <c r="L644" i="3"/>
  <c r="L388" i="3"/>
  <c r="L446" i="3"/>
  <c r="L92" i="3"/>
  <c r="L75" i="3" s="1"/>
  <c r="L789" i="3"/>
  <c r="L788" i="3" s="1"/>
  <c r="L748" i="3"/>
  <c r="L558" i="3"/>
  <c r="L564" i="3"/>
  <c r="L553" i="3"/>
  <c r="L545" i="3"/>
  <c r="L566" i="3"/>
  <c r="L656" i="3"/>
  <c r="L655" i="3" s="1"/>
  <c r="L646" i="3"/>
  <c r="L648" i="3"/>
  <c r="L650" i="3"/>
  <c r="L626" i="3"/>
  <c r="L621" i="3"/>
  <c r="L498" i="3"/>
  <c r="L497" i="3" s="1"/>
  <c r="L455" i="3"/>
  <c r="L406" i="3"/>
  <c r="L373" i="3"/>
  <c r="L393" i="3"/>
  <c r="L396" i="3"/>
  <c r="L346" i="3"/>
  <c r="L343" i="3"/>
  <c r="L341" i="3"/>
  <c r="L335" i="3"/>
  <c r="L326" i="3"/>
  <c r="L318" i="3"/>
  <c r="L315" i="3" s="1"/>
  <c r="L107" i="3"/>
  <c r="L611" i="3"/>
  <c r="L617" i="3"/>
  <c r="L536" i="3"/>
  <c r="L588" i="3"/>
  <c r="L585" i="3" s="1"/>
  <c r="L510" i="3"/>
  <c r="L509" i="3" s="1"/>
  <c r="L502" i="3"/>
  <c r="L504" i="3"/>
  <c r="L489" i="3"/>
  <c r="L461" i="3"/>
  <c r="L460" i="3" s="1"/>
  <c r="L450" i="3"/>
  <c r="L162" i="3"/>
  <c r="L157" i="3"/>
  <c r="L113" i="3"/>
  <c r="L102" i="3"/>
  <c r="L119" i="3"/>
  <c r="L117" i="3"/>
  <c r="L43" i="3"/>
  <c r="L42" i="3" s="1"/>
  <c r="F26" i="1"/>
  <c r="L245" i="3"/>
  <c r="L249" i="3"/>
  <c r="L175" i="3"/>
  <c r="L177" i="3"/>
  <c r="L151" i="3"/>
  <c r="L153" i="3"/>
  <c r="L111" i="3"/>
  <c r="L26" i="3"/>
  <c r="L25" i="3" s="1"/>
  <c r="L21" i="3"/>
  <c r="L20" i="3" s="1"/>
  <c r="L19" i="3" s="1"/>
  <c r="L17" i="3"/>
  <c r="L16" i="3" s="1"/>
  <c r="L15" i="3" s="1"/>
  <c r="L13" i="3"/>
  <c r="L12" i="3" s="1"/>
  <c r="L11" i="3" s="1"/>
  <c r="L9" i="3"/>
  <c r="L8" i="3" s="1"/>
  <c r="L7" i="3" s="1"/>
  <c r="F101" i="1"/>
  <c r="F100" i="1" s="1"/>
  <c r="K101" i="1"/>
  <c r="K100" i="1" s="1"/>
  <c r="F98" i="1"/>
  <c r="K98" i="1"/>
  <c r="F96" i="1"/>
  <c r="K96" i="1"/>
  <c r="F77" i="1"/>
  <c r="F75" i="1" s="1"/>
  <c r="K77" i="1"/>
  <c r="K75" i="1" s="1"/>
  <c r="F60" i="1"/>
  <c r="F58" i="1" s="1"/>
  <c r="F57" i="1" s="1"/>
  <c r="K60" i="1"/>
  <c r="K58" i="1" s="1"/>
  <c r="K57" i="1" s="1"/>
  <c r="F52" i="1"/>
  <c r="F51" i="1" s="1"/>
  <c r="K52" i="1"/>
  <c r="K51" i="1" s="1"/>
  <c r="F48" i="1"/>
  <c r="K48" i="1"/>
  <c r="F34" i="1"/>
  <c r="F32" i="1"/>
  <c r="K32" i="1"/>
  <c r="K26" i="1"/>
  <c r="F24" i="1"/>
  <c r="K24" i="1"/>
  <c r="F15" i="1"/>
  <c r="F14" i="1" s="1"/>
  <c r="K15" i="1"/>
  <c r="K14" i="1" s="1"/>
  <c r="F7" i="1"/>
  <c r="F6" i="1" s="1"/>
  <c r="K7" i="1"/>
  <c r="K6" i="1" s="1"/>
  <c r="L244" i="3" l="1"/>
  <c r="I244" i="3"/>
  <c r="L763" i="3"/>
  <c r="I740" i="3"/>
  <c r="I739" i="3" s="1"/>
  <c r="I738" i="3" s="1"/>
  <c r="L740" i="3"/>
  <c r="L739" i="3" s="1"/>
  <c r="L738" i="3" s="1"/>
  <c r="L715" i="3"/>
  <c r="L714" i="3" s="1"/>
  <c r="I763" i="3"/>
  <c r="I715" i="3"/>
  <c r="I714" i="3" s="1"/>
  <c r="L156" i="3"/>
  <c r="L155" i="3" s="1"/>
  <c r="I156" i="3"/>
  <c r="I155" i="3" s="1"/>
  <c r="L174" i="3"/>
  <c r="L173" i="3" s="1"/>
  <c r="L172" i="3" s="1"/>
  <c r="I174" i="3"/>
  <c r="I173" i="3" s="1"/>
  <c r="I172" i="3" s="1"/>
  <c r="L747" i="3"/>
  <c r="I747" i="3"/>
  <c r="F779" i="3"/>
  <c r="F813" i="3" s="1"/>
  <c r="L607" i="3"/>
  <c r="L592" i="3" s="1"/>
  <c r="I607" i="3"/>
  <c r="I592" i="3" s="1"/>
  <c r="I479" i="3"/>
  <c r="I478" i="3" s="1"/>
  <c r="I466" i="3" s="1"/>
  <c r="L479" i="3"/>
  <c r="L478" i="3" s="1"/>
  <c r="L466" i="3" s="1"/>
  <c r="I439" i="3"/>
  <c r="I438" i="3" s="1"/>
  <c r="I437" i="3" s="1"/>
  <c r="L439" i="3"/>
  <c r="L438" i="3" s="1"/>
  <c r="L437" i="3" s="1"/>
  <c r="J818" i="3"/>
  <c r="J821" i="3" s="1"/>
  <c r="J798" i="3"/>
  <c r="L264" i="3"/>
  <c r="I279" i="3"/>
  <c r="I264" i="3" s="1"/>
  <c r="L243" i="3"/>
  <c r="L123" i="3"/>
  <c r="I243" i="3"/>
  <c r="I123" i="3"/>
  <c r="I148" i="3"/>
  <c r="I147" i="3" s="1"/>
  <c r="L148" i="3"/>
  <c r="L147" i="3" s="1"/>
  <c r="L116" i="3"/>
  <c r="L115" i="3" s="1"/>
  <c r="I116" i="3"/>
  <c r="I115" i="3" s="1"/>
  <c r="L785" i="3"/>
  <c r="L784" i="3" s="1"/>
  <c r="L783" i="3" s="1"/>
  <c r="L795" i="3" s="1"/>
  <c r="L814" i="3" s="1"/>
  <c r="I785" i="3"/>
  <c r="I784" i="3" s="1"/>
  <c r="I783" i="3" s="1"/>
  <c r="I795" i="3" s="1"/>
  <c r="I814" i="3" s="1"/>
  <c r="L654" i="3"/>
  <c r="I74" i="1"/>
  <c r="K74" i="1"/>
  <c r="F74" i="1"/>
  <c r="L706" i="3"/>
  <c r="L705" i="3" s="1"/>
  <c r="I706" i="3"/>
  <c r="I705" i="3" s="1"/>
  <c r="K79" i="1"/>
  <c r="F79" i="1"/>
  <c r="I362" i="3"/>
  <c r="I79" i="1"/>
  <c r="F5" i="1"/>
  <c r="K94" i="1"/>
  <c r="K93" i="1" s="1"/>
  <c r="K106" i="1" s="1"/>
  <c r="K110" i="1" s="1"/>
  <c r="K803" i="3" s="1"/>
  <c r="K820" i="3" s="1"/>
  <c r="F94" i="1"/>
  <c r="F93" i="1" s="1"/>
  <c r="F106" i="1" s="1"/>
  <c r="F110" i="1" s="1"/>
  <c r="F803" i="3" s="1"/>
  <c r="F820" i="3" s="1"/>
  <c r="I94" i="1"/>
  <c r="I93" i="1" s="1"/>
  <c r="I106" i="1" s="1"/>
  <c r="K5" i="1"/>
  <c r="K23" i="1"/>
  <c r="F31" i="1"/>
  <c r="K31" i="1"/>
  <c r="F23" i="1"/>
  <c r="I501" i="3"/>
  <c r="L501" i="3"/>
  <c r="L251" i="3"/>
  <c r="L405" i="3"/>
  <c r="L135" i="3"/>
  <c r="L190" i="3"/>
  <c r="I538" i="3"/>
  <c r="I535" i="3" s="1"/>
  <c r="I520" i="3" s="1"/>
  <c r="I519" i="3" s="1"/>
  <c r="L538" i="3"/>
  <c r="L535" i="3" s="1"/>
  <c r="L520" i="3" s="1"/>
  <c r="L519" i="3" s="1"/>
  <c r="I251" i="3"/>
  <c r="I643" i="3"/>
  <c r="I630" i="3" s="1"/>
  <c r="F663" i="3"/>
  <c r="L643" i="3"/>
  <c r="L630" i="3" s="1"/>
  <c r="L101" i="3"/>
  <c r="L100" i="3" s="1"/>
  <c r="L676" i="3"/>
  <c r="L675" i="3" s="1"/>
  <c r="L674" i="3" s="1"/>
  <c r="L325" i="3"/>
  <c r="L312" i="3" s="1"/>
  <c r="L74" i="3"/>
  <c r="L372" i="3"/>
  <c r="L357" i="3" s="1"/>
  <c r="I5" i="1"/>
  <c r="I23" i="1"/>
  <c r="I31" i="1"/>
  <c r="L31" i="3"/>
  <c r="I190" i="3"/>
  <c r="I372" i="3"/>
  <c r="I405" i="3"/>
  <c r="I654" i="3"/>
  <c r="I31" i="3"/>
  <c r="I6" i="3"/>
  <c r="I74" i="3"/>
  <c r="I101" i="3"/>
  <c r="I100" i="3" s="1"/>
  <c r="I325" i="3"/>
  <c r="I312" i="3" s="1"/>
  <c r="I676" i="3"/>
  <c r="I675" i="3" s="1"/>
  <c r="I674" i="3" s="1"/>
  <c r="I135" i="3"/>
  <c r="L6" i="3"/>
  <c r="I122" i="3" l="1"/>
  <c r="L122" i="3"/>
  <c r="I357" i="3"/>
  <c r="I263" i="3" s="1"/>
  <c r="L746" i="3"/>
  <c r="L745" i="3" s="1"/>
  <c r="I746" i="3"/>
  <c r="I745" i="3" s="1"/>
  <c r="L591" i="3"/>
  <c r="I591" i="3"/>
  <c r="I242" i="3"/>
  <c r="L242" i="3"/>
  <c r="I88" i="1"/>
  <c r="I109" i="1" s="1"/>
  <c r="I802" i="3" s="1"/>
  <c r="J815" i="3"/>
  <c r="L263" i="3"/>
  <c r="J822" i="3"/>
  <c r="L820" i="3"/>
  <c r="L757" i="3"/>
  <c r="I757" i="3"/>
  <c r="I500" i="3"/>
  <c r="I492" i="3" s="1"/>
  <c r="L500" i="3"/>
  <c r="L492" i="3" s="1"/>
  <c r="F88" i="1"/>
  <c r="F109" i="1" s="1"/>
  <c r="F802" i="3" s="1"/>
  <c r="F819" i="3" s="1"/>
  <c r="K88" i="1"/>
  <c r="K109" i="1" s="1"/>
  <c r="K802" i="3" s="1"/>
  <c r="K819" i="3" s="1"/>
  <c r="F798" i="3"/>
  <c r="F22" i="1"/>
  <c r="F71" i="1" s="1"/>
  <c r="F108" i="1" s="1"/>
  <c r="F801" i="3" s="1"/>
  <c r="K22" i="1"/>
  <c r="K71" i="1" s="1"/>
  <c r="I22" i="1"/>
  <c r="I71" i="1" s="1"/>
  <c r="L24" i="3"/>
  <c r="I24" i="3"/>
  <c r="F808" i="3"/>
  <c r="F815" i="3" s="1"/>
  <c r="I110" i="1"/>
  <c r="I803" i="3" l="1"/>
  <c r="I820" i="3" s="1"/>
  <c r="I90" i="1"/>
  <c r="I779" i="3"/>
  <c r="L779" i="3"/>
  <c r="K90" i="1"/>
  <c r="F818" i="3"/>
  <c r="F822" i="3" s="1"/>
  <c r="F805" i="3"/>
  <c r="F90" i="1"/>
  <c r="I108" i="1"/>
  <c r="L663" i="3"/>
  <c r="L808" i="3" s="1"/>
  <c r="I663" i="3"/>
  <c r="I808" i="3" s="1"/>
  <c r="K108" i="1"/>
  <c r="F112" i="1"/>
  <c r="L813" i="3" l="1"/>
  <c r="L819" i="3" s="1"/>
  <c r="I813" i="3"/>
  <c r="I819" i="3" s="1"/>
  <c r="I112" i="1"/>
  <c r="I801" i="3"/>
  <c r="K112" i="1"/>
  <c r="K801" i="3"/>
  <c r="L798" i="3"/>
  <c r="F821" i="3"/>
  <c r="I798" i="3"/>
  <c r="I815" i="3" l="1"/>
  <c r="L815" i="3"/>
  <c r="K818" i="3"/>
  <c r="K805" i="3"/>
  <c r="L818" i="3"/>
  <c r="L805" i="3"/>
  <c r="I818" i="3"/>
  <c r="I805" i="3"/>
  <c r="K822" i="3" l="1"/>
  <c r="K821" i="3"/>
  <c r="L821" i="3"/>
  <c r="L822" i="3"/>
  <c r="I821" i="3"/>
  <c r="I822" i="3"/>
</calcChain>
</file>

<file path=xl/sharedStrings.xml><?xml version="1.0" encoding="utf-8"?>
<sst xmlns="http://schemas.openxmlformats.org/spreadsheetml/2006/main" count="2088" uniqueCount="551">
  <si>
    <t>Mzdy</t>
  </si>
  <si>
    <t>Cestovné náhrady</t>
  </si>
  <si>
    <t>Výpočtová technika</t>
  </si>
  <si>
    <t>Všeobecný materiál</t>
  </si>
  <si>
    <t>Reprezentačné</t>
  </si>
  <si>
    <t xml:space="preserve">Bežné príjmy                                                                                </t>
  </si>
  <si>
    <t xml:space="preserve">Bežné príjmy spolu:                                                                              </t>
  </si>
  <si>
    <t>Príjmové finančné operácie</t>
  </si>
  <si>
    <t xml:space="preserve">Bežné príjmy                                                                                        </t>
  </si>
  <si>
    <t xml:space="preserve">Kapitálové príjmy                                                                               </t>
  </si>
  <si>
    <t>Právne a notárske služby</t>
  </si>
  <si>
    <t>Odmeny - dohody o vykonaní práce</t>
  </si>
  <si>
    <t>Poplatok za uloženie odpadu</t>
  </si>
  <si>
    <t>Stavebný úrad</t>
  </si>
  <si>
    <t>Verejné osvetlenie</t>
  </si>
  <si>
    <t>Kultúrne podujatia</t>
  </si>
  <si>
    <t>Miestny rozhlas</t>
  </si>
  <si>
    <t>Opatrovateľská služba</t>
  </si>
  <si>
    <t>Kapitálové príjmy spolu:</t>
  </si>
  <si>
    <t>ROZPOČTOVÉ PRÍJMY SPOLU</t>
  </si>
  <si>
    <t>Bežné príjmy + kapitálové príjmy</t>
  </si>
  <si>
    <t>Stravovanie zamestnancov</t>
  </si>
  <si>
    <t>Kontrola a audit</t>
  </si>
  <si>
    <t>Činnosť samosprávnych orgánov obce</t>
  </si>
  <si>
    <t>Vzdelávanie zamestnancov</t>
  </si>
  <si>
    <t>Správa a evidencia majetku obce</t>
  </si>
  <si>
    <t>Zvoz a likvidácia odpadu</t>
  </si>
  <si>
    <t>Knihy a publikácie</t>
  </si>
  <si>
    <t>Správa obce</t>
  </si>
  <si>
    <t xml:space="preserve">Príjmové finančné operácie spolu:                                                     </t>
  </si>
  <si>
    <t>Výdavkové finančné operácie</t>
  </si>
  <si>
    <t>08.1.0</t>
  </si>
  <si>
    <t>Za porušenie predpisov</t>
  </si>
  <si>
    <t>Transfer zo ŠR - výchova a vzd. MŠ</t>
  </si>
  <si>
    <t>Transfer zo ŠR - životné prostredie</t>
  </si>
  <si>
    <t xml:space="preserve">Transfer zo ŠR - prenesené kompetencie ZŠ                            </t>
  </si>
  <si>
    <t xml:space="preserve">Transfer zo ŠR - vzdelávacie poukazy                                      </t>
  </si>
  <si>
    <t xml:space="preserve">Prevod prostriedkov z peňažných fondov         </t>
  </si>
  <si>
    <t>Výkon funkcie starostu</t>
  </si>
  <si>
    <t>Členstvo v samosprávnych org. a združeniach</t>
  </si>
  <si>
    <t>Bežné výdavky</t>
  </si>
  <si>
    <t>Kapitálové výdavky</t>
  </si>
  <si>
    <t>Audit</t>
  </si>
  <si>
    <t>Základná škola</t>
  </si>
  <si>
    <t>Elektrická energia</t>
  </si>
  <si>
    <t>Dane, úhrada za služby verejnosti</t>
  </si>
  <si>
    <t>Splácanie úrokov z úverov</t>
  </si>
  <si>
    <t>Materská škola</t>
  </si>
  <si>
    <t>01.1.1</t>
  </si>
  <si>
    <t>Podprog. 1.1</t>
  </si>
  <si>
    <t>Podprog. 1.2</t>
  </si>
  <si>
    <t>Podprog. 1.3</t>
  </si>
  <si>
    <t>Podprog. 1.4</t>
  </si>
  <si>
    <t>Jednorazové sociálne výpomoci</t>
  </si>
  <si>
    <t>Prídel do SF</t>
  </si>
  <si>
    <t>Vratky</t>
  </si>
  <si>
    <t>Bežné výdavky spolu</t>
  </si>
  <si>
    <t>Kapitálové výdavky spolu</t>
  </si>
  <si>
    <t>Rozpočtové výdavky spolu</t>
  </si>
  <si>
    <t xml:space="preserve">Bežné príjmy </t>
  </si>
  <si>
    <t xml:space="preserve">Kapitálové príjmy </t>
  </si>
  <si>
    <t>Rozpočtové príjmy spolu</t>
  </si>
  <si>
    <t>Hospodárenie celkom</t>
  </si>
  <si>
    <t xml:space="preserve">Kapitálové príjmy                                                                                </t>
  </si>
  <si>
    <t xml:space="preserve">Príjmové finančné operácie                                                                               </t>
  </si>
  <si>
    <t>Podprog. 2.1</t>
  </si>
  <si>
    <t>Podprog. 2.2</t>
  </si>
  <si>
    <t>Podprog. 2.3</t>
  </si>
  <si>
    <t>Podprog. 3.2</t>
  </si>
  <si>
    <t>Podprog. 4.1</t>
  </si>
  <si>
    <t>Podprog. 5.1</t>
  </si>
  <si>
    <t>Podprog. 6.1</t>
  </si>
  <si>
    <t>Podprog. 7.1</t>
  </si>
  <si>
    <t>Podprog. 7.2</t>
  </si>
  <si>
    <t>Podprog. 7.3</t>
  </si>
  <si>
    <t>Podprog. 7.4</t>
  </si>
  <si>
    <t>Podprog. 8.1</t>
  </si>
  <si>
    <t>Podprog. 8.2</t>
  </si>
  <si>
    <t>Podprog. 9.1</t>
  </si>
  <si>
    <t>Podprog. 9.2</t>
  </si>
  <si>
    <t>Podprog. 10.3</t>
  </si>
  <si>
    <t>Podprog. 11.1</t>
  </si>
  <si>
    <t>Podprog. 12.1</t>
  </si>
  <si>
    <t>Príjmy</t>
  </si>
  <si>
    <t>Výdavky</t>
  </si>
  <si>
    <t>Bežný rozpočet</t>
  </si>
  <si>
    <t xml:space="preserve">Kapitálový rozpočet </t>
  </si>
  <si>
    <t>Hospodárenie celkom bez FO</t>
  </si>
  <si>
    <t>Finančné operácie (FO)</t>
  </si>
  <si>
    <t>Daň za užívanie verejného priestranstva</t>
  </si>
  <si>
    <t>BEŽNÉ A KAPITÁLOVÉ VÝDAVKY SPOLU</t>
  </si>
  <si>
    <t>Poplatky z odvodov z hazardných hier a iných hier</t>
  </si>
  <si>
    <t>Transfer zo ŠR - voľby, referendum</t>
  </si>
  <si>
    <t>01.1.2</t>
  </si>
  <si>
    <t>06.2.0</t>
  </si>
  <si>
    <t>09.5.0</t>
  </si>
  <si>
    <t>01.6.0</t>
  </si>
  <si>
    <t>08.3.0</t>
  </si>
  <si>
    <t>08.4.0</t>
  </si>
  <si>
    <t>03.2.0</t>
  </si>
  <si>
    <t>05.1.0</t>
  </si>
  <si>
    <t>04.5.1</t>
  </si>
  <si>
    <t>08.2.0</t>
  </si>
  <si>
    <t>06.4.0</t>
  </si>
  <si>
    <t>10.7.0</t>
  </si>
  <si>
    <t>01.7.0</t>
  </si>
  <si>
    <t>Finančné prostriedky z min. rokov</t>
  </si>
  <si>
    <t>2019
návrh</t>
  </si>
  <si>
    <t>kat.</t>
  </si>
  <si>
    <t>pol.</t>
  </si>
  <si>
    <t>podpol.</t>
  </si>
  <si>
    <t>hl. kat.</t>
  </si>
  <si>
    <t>Daňové príjmy</t>
  </si>
  <si>
    <t>Dane z príjmov a kapitálového majetku</t>
  </si>
  <si>
    <t>Dane z majetku</t>
  </si>
  <si>
    <t>Dane za tovary a služby</t>
  </si>
  <si>
    <t>Daň za psa</t>
  </si>
  <si>
    <t>Daň za ubytovanie</t>
  </si>
  <si>
    <t>Poplatok za komunálne odpady a drobné stav. odpady</t>
  </si>
  <si>
    <t>Nedaňové príjmy</t>
  </si>
  <si>
    <t>Príjmy z podnikania</t>
  </si>
  <si>
    <t>Príjmy z podnikania a z vlastníctva majetku</t>
  </si>
  <si>
    <t>Dividendy</t>
  </si>
  <si>
    <t>Príjmy z vlastníctva</t>
  </si>
  <si>
    <t>Z prenajatých pozemkov</t>
  </si>
  <si>
    <t xml:space="preserve">Z prenajatých budov                              </t>
  </si>
  <si>
    <t>Administratívne poplatky a iné poplatky a platby</t>
  </si>
  <si>
    <t>Administratívne poplatky</t>
  </si>
  <si>
    <t>Pokuty, penále a iné sankcie</t>
  </si>
  <si>
    <t>Poplatky a platby z nepriem. a náhod. predaja a služieb</t>
  </si>
  <si>
    <t xml:space="preserve">Poplatky za vyhlásenie v MR                </t>
  </si>
  <si>
    <t xml:space="preserve">Ostatné príjmy                     </t>
  </si>
  <si>
    <t>Úroky z tuz. úverov, pôžičiek, návratných fin. výpom.,...</t>
  </si>
  <si>
    <t>Z účtov finančného hospodárenia</t>
  </si>
  <si>
    <t>Iné nedaňové príjmy</t>
  </si>
  <si>
    <t>Iné</t>
  </si>
  <si>
    <t>Granty a transfery</t>
  </si>
  <si>
    <t>Tuzemské bežné granty a transfery</t>
  </si>
  <si>
    <t>Transfery v rámci verejnej správy</t>
  </si>
  <si>
    <t xml:space="preserve">Príjem z predaja pozemkov               </t>
  </si>
  <si>
    <t>Kapitálové príjmy</t>
  </si>
  <si>
    <t>Príjem z predaja pozemkov a nehmotných aktív</t>
  </si>
  <si>
    <t xml:space="preserve">Tuzemské kapitálové granty a transfery       </t>
  </si>
  <si>
    <t>Prevod prostriedkov z peňažných fondov</t>
  </si>
  <si>
    <t>Iné príjmové finančné operácie</t>
  </si>
  <si>
    <t>Zábezpeky</t>
  </si>
  <si>
    <t>Tuzemské úvery, pôžičky a návratné finančné výpomoci</t>
  </si>
  <si>
    <t>Bankové úvery</t>
  </si>
  <si>
    <t>funk. klas.</t>
  </si>
  <si>
    <t>PROGRAM 2: Interné služby</t>
  </si>
  <si>
    <t>Voľby</t>
  </si>
  <si>
    <t>Podprog. 2.6</t>
  </si>
  <si>
    <t>Ochrana pred požiarmi</t>
  </si>
  <si>
    <t>Školský klub detí</t>
  </si>
  <si>
    <t>PROGRAM 8: Kultúra</t>
  </si>
  <si>
    <t>PROGRAM 10: Sociálne služby</t>
  </si>
  <si>
    <t>Podprog. 10.1</t>
  </si>
  <si>
    <t>04.4.3</t>
  </si>
  <si>
    <t>Podprog. 2.4</t>
  </si>
  <si>
    <t>PROGRAM 3: Služby občanom</t>
  </si>
  <si>
    <t>PROGRAM 4: Bezpečnosť, právo a poriadok</t>
  </si>
  <si>
    <t>PROGRAM 5: Odpadové hospodárstvo</t>
  </si>
  <si>
    <t>Zber, odvoz odpadu a nelegálne skládky</t>
  </si>
  <si>
    <t>Podprog. 6.2</t>
  </si>
  <si>
    <t>PROGRAM 7: Vzdelávanie</t>
  </si>
  <si>
    <t>Školská jedáleň pri MŠ</t>
  </si>
  <si>
    <t>Miestna knižnica</t>
  </si>
  <si>
    <t>PROGRAM 12: Prostredie pre život</t>
  </si>
  <si>
    <t>Správa a údržba verejnej zelene</t>
  </si>
  <si>
    <t>PROGRAM 11: Podporná činnosť</t>
  </si>
  <si>
    <t>Evidencia obyvateľstva, register adries</t>
  </si>
  <si>
    <t>637</t>
  </si>
  <si>
    <t>621</t>
  </si>
  <si>
    <t>623</t>
  </si>
  <si>
    <t>625</t>
  </si>
  <si>
    <t>Odmeny poslancom, členom komisií</t>
  </si>
  <si>
    <t>611</t>
  </si>
  <si>
    <t>633</t>
  </si>
  <si>
    <t>Časopisy, odborné publikácie</t>
  </si>
  <si>
    <t>635</t>
  </si>
  <si>
    <t>Prenájom tlačiarne</t>
  </si>
  <si>
    <t>634</t>
  </si>
  <si>
    <t>Údržba miestneho rozhlasu</t>
  </si>
  <si>
    <t>09.1.1.1</t>
  </si>
  <si>
    <t>09.1.2.1</t>
  </si>
  <si>
    <t>09.6.0.1</t>
  </si>
  <si>
    <t>632</t>
  </si>
  <si>
    <t>642</t>
  </si>
  <si>
    <t>Poistné a príspevok do poisťovní</t>
  </si>
  <si>
    <t>Poistné do Všeobecnej zdravotnej poisťovne</t>
  </si>
  <si>
    <t>Poistné do ostatných zdravotných poisťovní</t>
  </si>
  <si>
    <t>Poistné do Sociálnej poisťovne</t>
  </si>
  <si>
    <t>Nemocenské poistenie</t>
  </si>
  <si>
    <t>Starobné poistenie</t>
  </si>
  <si>
    <t>Úrazové poistenie</t>
  </si>
  <si>
    <t>Invalidné poistenie</t>
  </si>
  <si>
    <t>Poistenie v nezamestnanosti</t>
  </si>
  <si>
    <t>Poistenie do rezervného fondu solidarity</t>
  </si>
  <si>
    <t>Energie, voda a komunikácie</t>
  </si>
  <si>
    <t>Vodné, stočné</t>
  </si>
  <si>
    <t>Telefón</t>
  </si>
  <si>
    <t>Materiál</t>
  </si>
  <si>
    <t xml:space="preserve">Všeobecný materiál - čistiaci, kancel., </t>
  </si>
  <si>
    <t>Knihy, časopisy</t>
  </si>
  <si>
    <t>Pracovné odevy, obuv, pomôcky</t>
  </si>
  <si>
    <t>Rutinná a štandardná údržba</t>
  </si>
  <si>
    <t>636</t>
  </si>
  <si>
    <t>Nájomné za nájom</t>
  </si>
  <si>
    <t>Prenájom výpočtovej techniky - čítačka čipov</t>
  </si>
  <si>
    <t>Prenájom softvéru - program ŠJ</t>
  </si>
  <si>
    <t>Služby</t>
  </si>
  <si>
    <t>Školenia</t>
  </si>
  <si>
    <t>Všeobecné služby</t>
  </si>
  <si>
    <t>Poplatky banke</t>
  </si>
  <si>
    <t>Stravovanie pre ZŠ</t>
  </si>
  <si>
    <t>Tovary a služby</t>
  </si>
  <si>
    <t>631</t>
  </si>
  <si>
    <t>Tuzemské cestovné</t>
  </si>
  <si>
    <t>Údržba budovy</t>
  </si>
  <si>
    <t>Ochrana budovy</t>
  </si>
  <si>
    <t>Dohody</t>
  </si>
  <si>
    <t>Náhrady za lek. potvrdenia</t>
  </si>
  <si>
    <t>Dotácia TJ Rovinka</t>
  </si>
  <si>
    <t>Prevádzkové stroje</t>
  </si>
  <si>
    <t>PHM do kosačiek</t>
  </si>
  <si>
    <t>PMH</t>
  </si>
  <si>
    <t>Údržba auta</t>
  </si>
  <si>
    <t>Udržba strojov</t>
  </si>
  <si>
    <t>Stravovanie</t>
  </si>
  <si>
    <t xml:space="preserve"> </t>
  </si>
  <si>
    <t>Interiérové vybavenie</t>
  </si>
  <si>
    <t>Podprog. 2.5</t>
  </si>
  <si>
    <t>Podprog. 3.4</t>
  </si>
  <si>
    <t>Podprog. 3.3</t>
  </si>
  <si>
    <t>Športová infraštruktúra</t>
  </si>
  <si>
    <t>Sociálna pomoc</t>
  </si>
  <si>
    <t>Podprog. 10.2</t>
  </si>
  <si>
    <t>Podpora dôchodcov</t>
  </si>
  <si>
    <t>10.2.0</t>
  </si>
  <si>
    <t>Doprava na akcie</t>
  </si>
  <si>
    <t>651</t>
  </si>
  <si>
    <t>Podprog. 12.2</t>
  </si>
  <si>
    <t>Podprog. 12.3</t>
  </si>
  <si>
    <t>Údržba detských ihrísk</t>
  </si>
  <si>
    <t>Právne služby</t>
  </si>
  <si>
    <t>Poistenie budov</t>
  </si>
  <si>
    <t>Podprog. 3.1</t>
  </si>
  <si>
    <t>Oprava a údržba ciest, chodníkov</t>
  </si>
  <si>
    <t>Dopravné značenie a zariadenia</t>
  </si>
  <si>
    <t xml:space="preserve">Výdavkové finančné operácie spolu                                                   </t>
  </si>
  <si>
    <t>821</t>
  </si>
  <si>
    <t>Cintorínske a pohrebné služby</t>
  </si>
  <si>
    <t>Názov položky</t>
  </si>
  <si>
    <t>Granty - dary</t>
  </si>
  <si>
    <t>Príjmy z transakcií s fin. aktívami a fin. pasívami</t>
  </si>
  <si>
    <t>Prijaté úvery, pôžičky a návratné fin. výpomoci</t>
  </si>
  <si>
    <t>Poistenie zodpovednosti za škodu</t>
  </si>
  <si>
    <t>Poistenie majetku, zodpovednsť za škodu</t>
  </si>
  <si>
    <t>Poistné budov, zodpovednosť za škodu</t>
  </si>
  <si>
    <t xml:space="preserve">Poplatky         </t>
  </si>
  <si>
    <t>Platby za služby z prenájmu</t>
  </si>
  <si>
    <t>Z prenajatých pozemkov - hrobové miesta</t>
  </si>
  <si>
    <t xml:space="preserve">Vstupné Tutti Bambini </t>
  </si>
  <si>
    <t>Vstupné multifunkčné ihrisko</t>
  </si>
  <si>
    <t>Za školy a školské zariadenia - MŠ</t>
  </si>
  <si>
    <t>Za školy a školské zariadenia - ŠKD</t>
  </si>
  <si>
    <t>Dobropisy</t>
  </si>
  <si>
    <t xml:space="preserve">Z prenajatých zariadení - reklamné pútače              </t>
  </si>
  <si>
    <t xml:space="preserve">Transfer zo ŠR - stavebný úrad, pozemné komunikácie                                           </t>
  </si>
  <si>
    <t>El. energia</t>
  </si>
  <si>
    <t>Plyn</t>
  </si>
  <si>
    <t>Poštovné</t>
  </si>
  <si>
    <t>El. energia - VPS</t>
  </si>
  <si>
    <t>717</t>
  </si>
  <si>
    <t>09.6.0</t>
  </si>
  <si>
    <t>713</t>
  </si>
  <si>
    <t>Bezdrôtový rozhlas</t>
  </si>
  <si>
    <t>716</t>
  </si>
  <si>
    <t>Revízie ihrísk, služby</t>
  </si>
  <si>
    <t>Sanácia suterénu OÚ</t>
  </si>
  <si>
    <t>Kamerový systém</t>
  </si>
  <si>
    <t>Telocvičňa</t>
  </si>
  <si>
    <t>Poplatok za rozvoj</t>
  </si>
  <si>
    <t>PROGRAM 1: Plánovanie, manažment, kontrola</t>
  </si>
  <si>
    <t>Mzdy, platy,...</t>
  </si>
  <si>
    <t>Bežné transfery</t>
  </si>
  <si>
    <t>Splácanie úrokov z úveru</t>
  </si>
  <si>
    <t>Obstarávanie kapitálových aktív</t>
  </si>
  <si>
    <t>Splácanie istín</t>
  </si>
  <si>
    <t>Členské príspevky - ZMOS, RZOPO...</t>
  </si>
  <si>
    <t>Plánovanie a rozvoj obce</t>
  </si>
  <si>
    <t>Poplatky - súdne, exekútorské</t>
  </si>
  <si>
    <t>El. energia - ZS</t>
  </si>
  <si>
    <t>Plyn - ZS</t>
  </si>
  <si>
    <t>El. energia - Centrum obce</t>
  </si>
  <si>
    <t>Plyn - Centrum obce</t>
  </si>
  <si>
    <t>Vodné, stočné - ZS</t>
  </si>
  <si>
    <t>Vodné, stočné - Centrum obce</t>
  </si>
  <si>
    <t>Znalecké posudky</t>
  </si>
  <si>
    <t>Transfer zo ŠR - REGOB, register adries</t>
  </si>
  <si>
    <t>Domy smútku - el. energia</t>
  </si>
  <si>
    <t>Domy smútku - voda</t>
  </si>
  <si>
    <t>Správa cintorína</t>
  </si>
  <si>
    <t>Hasiace prístroje</t>
  </si>
  <si>
    <t>Internet</t>
  </si>
  <si>
    <t>Všeobecný materiál - čistiaci, kancel., hračky</t>
  </si>
  <si>
    <t>Softvér</t>
  </si>
  <si>
    <t>Prevádzkové stroje, prístroje, zariadenia</t>
  </si>
  <si>
    <t>Potraviny</t>
  </si>
  <si>
    <t>Dopravné</t>
  </si>
  <si>
    <t>Transfery jednotlivcom a neziskovým právnickým osobám</t>
  </si>
  <si>
    <t>Nákup pozemkov a nehmotných aktív</t>
  </si>
  <si>
    <t>Realizácia stavieb a ich technického zhodnotenia</t>
  </si>
  <si>
    <t>Splácanie úrokov v tuzemsku</t>
  </si>
  <si>
    <t>Nákup budov, objektov alebo ich častí</t>
  </si>
  <si>
    <t>Nákup strojov, prístrojov, zariadení, techniky...</t>
  </si>
  <si>
    <t>Prípravná a projektová dokumentácia</t>
  </si>
  <si>
    <t>Splácanie tuzemskej istiny</t>
  </si>
  <si>
    <t>Občerstvenie</t>
  </si>
  <si>
    <t>Prenájom zariadení</t>
  </si>
  <si>
    <t>Údržba výpočtovej techniky</t>
  </si>
  <si>
    <t>Školenia, semináre</t>
  </si>
  <si>
    <t>Štúdie, expertízy, posudky</t>
  </si>
  <si>
    <t>Poplatky autorským zväzom - SOZA, Slovgram</t>
  </si>
  <si>
    <t>Všeobecný materiál - kytice, vence,...</t>
  </si>
  <si>
    <t>Špeciálne služby</t>
  </si>
  <si>
    <t>Kontrola hasiacich prístrojov, požiarnej techniky</t>
  </si>
  <si>
    <t>Prenájom dopravných prostriedkov</t>
  </si>
  <si>
    <t>Údržba interiérového vybavenia</t>
  </si>
  <si>
    <t>Údržba prevádzkových strojov</t>
  </si>
  <si>
    <t>Dotácia súkromnej materskej škole</t>
  </si>
  <si>
    <t>Reprezentačné výdavky</t>
  </si>
  <si>
    <t>Údržba softvéru</t>
  </si>
  <si>
    <t>Kultúrny život</t>
  </si>
  <si>
    <t>Propagácia, reklama a inzercia</t>
  </si>
  <si>
    <t>Všeobecné služby - správa KD,...</t>
  </si>
  <si>
    <t>Ochrana objektu</t>
  </si>
  <si>
    <t>Údržba tribuny, ihrísk, cyklotrasy</t>
  </si>
  <si>
    <t>Knihy, časopisy, noviny</t>
  </si>
  <si>
    <t>Palivo, oleje</t>
  </si>
  <si>
    <t>Poistenie auta</t>
  </si>
  <si>
    <t>Dialničná známka, parkovné</t>
  </si>
  <si>
    <t>Údržba špeciálnych strojov</t>
  </si>
  <si>
    <t>Údržba telekomunikačnej techniky</t>
  </si>
  <si>
    <t>Verejné obstarávania</t>
  </si>
  <si>
    <t>Propagácia, reklama, inzercia</t>
  </si>
  <si>
    <t>Náhrady za lekárske potvrdenia</t>
  </si>
  <si>
    <t>Manká a škody</t>
  </si>
  <si>
    <t>Internet - Tutti Bambini</t>
  </si>
  <si>
    <t>Trativody na dažďovú vodu</t>
  </si>
  <si>
    <t>Modulová MŠ</t>
  </si>
  <si>
    <t>Stroje, prístroje</t>
  </si>
  <si>
    <t>Plyn - VPS</t>
  </si>
  <si>
    <t>Daň z príjmov fyzickej osoby</t>
  </si>
  <si>
    <t>Výnos dane z príjmov poukázaný územnej samospráve</t>
  </si>
  <si>
    <t>Daň z nehnuteľností</t>
  </si>
  <si>
    <t>Daň z pozemkov</t>
  </si>
  <si>
    <t>Daň zo stavieb</t>
  </si>
  <si>
    <t>Daň z bytov a nebytových priestorov</t>
  </si>
  <si>
    <t>Dane za špecifické služby</t>
  </si>
  <si>
    <t>Réžia za stravu - ZŠ</t>
  </si>
  <si>
    <t>Réžia za stravu - ŠJ</t>
  </si>
  <si>
    <t xml:space="preserve">Stravné - ZŠ                             </t>
  </si>
  <si>
    <t>Stravné - ŠJ</t>
  </si>
  <si>
    <t>Poistenie nákl. auta</t>
  </si>
  <si>
    <t>Údržba budovy a areálu</t>
  </si>
  <si>
    <t>Umývačka riadu</t>
  </si>
  <si>
    <t>Nákup objektov</t>
  </si>
  <si>
    <t>Nákup pozemkov</t>
  </si>
  <si>
    <t>PROGRAM 6: Miestne komunikácie</t>
  </si>
  <si>
    <t>Komunikácie a verejné priestranstvá</t>
  </si>
  <si>
    <t>Ihriská a zariadenia pre deti</t>
  </si>
  <si>
    <t>Transfery jednotlivcom a nez. právnickým os.</t>
  </si>
  <si>
    <t>Kosačka Starjet</t>
  </si>
  <si>
    <t>Údržba VO</t>
  </si>
  <si>
    <t>Oplotenie detského ihriska</t>
  </si>
  <si>
    <t>Rekonštrukcia teplovodného potrubia</t>
  </si>
  <si>
    <t>Softvér a licencie - ESET, prog. do knižnice,...</t>
  </si>
  <si>
    <t>Rekonštrukcia stropu KD</t>
  </si>
  <si>
    <t>Prestrešenie svetlíka</t>
  </si>
  <si>
    <t>Telekomunikačná technika</t>
  </si>
  <si>
    <t>Vypracoval: Ing. Tomáš Káčer</t>
  </si>
  <si>
    <t>El. energia - zberný dvor</t>
  </si>
  <si>
    <t>Pele klub</t>
  </si>
  <si>
    <t>Prenájom rohoží, automatu na vodu</t>
  </si>
  <si>
    <t>PROGRAM 9: Šport a záujmová činnosť</t>
  </si>
  <si>
    <t>Podpora športových a záujmových organizácií</t>
  </si>
  <si>
    <t>Dotácia Agrolovec</t>
  </si>
  <si>
    <t>Dotácia Slov. rybársky zväz</t>
  </si>
  <si>
    <t>Dopravné značky, prahy, zrkadlá, merače, semaf.</t>
  </si>
  <si>
    <t>2020
návrh</t>
  </si>
  <si>
    <t>Poplatky a odvody</t>
  </si>
  <si>
    <t>Pokuty a penále</t>
  </si>
  <si>
    <t>Údržba budov - ZS, Centrum obce, Dom služieb</t>
  </si>
  <si>
    <t>El. energia - Dom služieb</t>
  </si>
  <si>
    <t>Plyn - Dom služieb</t>
  </si>
  <si>
    <t>Vodné, stočné - Dom služieb</t>
  </si>
  <si>
    <t>Údržba špeciálnych prístrojov</t>
  </si>
  <si>
    <t>Údržba komunikačnej infraštruktúry</t>
  </si>
  <si>
    <t>Posypový materiál,...</t>
  </si>
  <si>
    <t>Telekomunikačné služby</t>
  </si>
  <si>
    <t>Údržba zariadení - výťah</t>
  </si>
  <si>
    <t>Prenájom pozemkov, budov</t>
  </si>
  <si>
    <t>Palivo</t>
  </si>
  <si>
    <t>Odmeny členom komisie a zapisovateľom</t>
  </si>
  <si>
    <t>Podprog. 5.2</t>
  </si>
  <si>
    <t>Zberný dvor</t>
  </si>
  <si>
    <t>Palivo - UNC, štiepkovač</t>
  </si>
  <si>
    <t xml:space="preserve">Servis, údržba </t>
  </si>
  <si>
    <t>Poistenie vozidiel</t>
  </si>
  <si>
    <t>Výstavba modulovej ZŠ</t>
  </si>
  <si>
    <t>Splácanie úveru - VÚB - Výstavba modulovej ZŠ</t>
  </si>
  <si>
    <t>Splácanie úveru - VÚB - Nadstavba ZŠ</t>
  </si>
  <si>
    <t>Splácanie úveru - Prima banka - Centrum obce</t>
  </si>
  <si>
    <t>Dotácia - Zberný dvor</t>
  </si>
  <si>
    <t>Úver z VÚB - Výstavba modulovej ZŠ</t>
  </si>
  <si>
    <t>Rozhlas</t>
  </si>
  <si>
    <t>Poistné do ostatných ZP</t>
  </si>
  <si>
    <t>Lyž. výcvik, škola v prírode</t>
  </si>
  <si>
    <t>Preddavky</t>
  </si>
  <si>
    <t>Prepravné</t>
  </si>
  <si>
    <t>ROZPOČTOVÉ VÝDAVKY SPOLU</t>
  </si>
  <si>
    <t>Bežné výdavky - ZŠ Rovinka - ostatné výdavky</t>
  </si>
  <si>
    <t>Príjmy z ostatných finančných operácií</t>
  </si>
  <si>
    <t>Úroky z účtov finančného hospodárenia</t>
  </si>
  <si>
    <t>Úroky z termínovaných vkladov</t>
  </si>
  <si>
    <t>Nájomné</t>
  </si>
  <si>
    <t>Prenájom oplotenia</t>
  </si>
  <si>
    <t>Prevádzkové prístroje</t>
  </si>
  <si>
    <t>Vrátenie príjmov z minulosti</t>
  </si>
  <si>
    <t>Webstránka</t>
  </si>
  <si>
    <t>Modernizácia verejného osvetlenia</t>
  </si>
  <si>
    <t>Ostatné kapitálové výdavky</t>
  </si>
  <si>
    <t>Vybudovanie parkoviska pri kostole</t>
  </si>
  <si>
    <t>Školská jedáleň a iné školské zariadenia</t>
  </si>
  <si>
    <t>09.6.0.8</t>
  </si>
  <si>
    <t>Dotácia logopedickému centru</t>
  </si>
  <si>
    <t>Zberný dvor - stroje a príslušenstvo</t>
  </si>
  <si>
    <t>Zberný dvor - kontajnery</t>
  </si>
  <si>
    <t>Zberný dvor - stavebné práce</t>
  </si>
  <si>
    <t>2017
plnenie</t>
  </si>
  <si>
    <t>2018
očak. skut.</t>
  </si>
  <si>
    <t>2021
návrh</t>
  </si>
  <si>
    <t>Príjem z predaja kapitálových aktív</t>
  </si>
  <si>
    <t>Služby v oblasti IKT</t>
  </si>
  <si>
    <t>Pohrebné trovy</t>
  </si>
  <si>
    <t>Špeciálne stroje, prístroje</t>
  </si>
  <si>
    <t>Príspevky jubilantom</t>
  </si>
  <si>
    <t>Licencie</t>
  </si>
  <si>
    <t>653</t>
  </si>
  <si>
    <t>Ostatné platby súvisiace s úverom,...</t>
  </si>
  <si>
    <t>Manipulačné poplatky</t>
  </si>
  <si>
    <t>Pitný režim</t>
  </si>
  <si>
    <t>Revitalizácia školského dvora</t>
  </si>
  <si>
    <t>Kapitálové transfery</t>
  </si>
  <si>
    <t>723</t>
  </si>
  <si>
    <t>Transfery ostatnej právnickej osobe</t>
  </si>
  <si>
    <t>Dotácia na sonograf</t>
  </si>
  <si>
    <t>Vrátené finančné zábezpeky</t>
  </si>
  <si>
    <t>819</t>
  </si>
  <si>
    <t>Iné výdavkové finančné operácie</t>
  </si>
  <si>
    <t>Úvery, pôžičky, návratné fin. výpomoci, ...</t>
  </si>
  <si>
    <t>Poplatky</t>
  </si>
  <si>
    <t>Náhrady</t>
  </si>
  <si>
    <t>Podprog. 7.5</t>
  </si>
  <si>
    <t>Ostatné školské zariadenia</t>
  </si>
  <si>
    <t>Vlastné príjmy ZŠ</t>
  </si>
  <si>
    <t>Dotácia na zberný dvor</t>
  </si>
  <si>
    <t xml:space="preserve">Transfer zo ŠR - dotácia na stravu </t>
  </si>
  <si>
    <t>Dotácia - detské ihrisko pri MŠ</t>
  </si>
  <si>
    <t>Granty, dary</t>
  </si>
  <si>
    <t>Náhrady zo súdnych sporov</t>
  </si>
  <si>
    <t>Údržba prevádzkových prístrojov</t>
  </si>
  <si>
    <t>Pracovné odevy, obud</t>
  </si>
  <si>
    <t>Oprava a údržba prevádzkových strojov</t>
  </si>
  <si>
    <t>Propagácia</t>
  </si>
  <si>
    <t>Poistné stavieb</t>
  </si>
  <si>
    <t>Údržba semafórov, mer. rýchlostí</t>
  </si>
  <si>
    <t>Údržba dopravného značenia</t>
  </si>
  <si>
    <t>Prenájom rohoží</t>
  </si>
  <si>
    <t>Potraviny - hmotná núdza</t>
  </si>
  <si>
    <t>Internet, televízia</t>
  </si>
  <si>
    <t>Prenájom strojov</t>
  </si>
  <si>
    <t>Dobudovanie detského ihriska</t>
  </si>
  <si>
    <t>Dotácia TTC Rovinka</t>
  </si>
  <si>
    <t>Doprava na podujatie (SZZ, Červené jabĺčko)</t>
  </si>
  <si>
    <t>Služby v oblasti IKT (webstránka, mapový portál)</t>
  </si>
  <si>
    <t>Údržba učebných pomôcok</t>
  </si>
  <si>
    <t>Dane, poplatok za KO</t>
  </si>
  <si>
    <t>Prenájom priestorov</t>
  </si>
  <si>
    <t>Lekárske posudky</t>
  </si>
  <si>
    <t>711</t>
  </si>
  <si>
    <t>Rektifikácia územného plánu</t>
  </si>
  <si>
    <t>Osvetlenie futbalového ihriska</t>
  </si>
  <si>
    <t>Nálepky na kontajnery, kompostéry</t>
  </si>
  <si>
    <t>Digitálny rozhlas</t>
  </si>
  <si>
    <t>Kapitálové výdavky - ZŠ Rovinka</t>
  </si>
  <si>
    <t>2019
očak. skut.</t>
  </si>
  <si>
    <t>2019
schválený</t>
  </si>
  <si>
    <t>2018
plnenie</t>
  </si>
  <si>
    <t>Daň za predajné automaty</t>
  </si>
  <si>
    <t>Obecný informačný systém</t>
  </si>
  <si>
    <t>612</t>
  </si>
  <si>
    <t>Príplatky</t>
  </si>
  <si>
    <t>Príspevok na rekreáciu</t>
  </si>
  <si>
    <t>Podprog. 10.4</t>
  </si>
  <si>
    <t>Prepravná služba</t>
  </si>
  <si>
    <t>Príspevok na prepravnú službu</t>
  </si>
  <si>
    <t>Príspevky oceneným</t>
  </si>
  <si>
    <t>Klimatizácia</t>
  </si>
  <si>
    <t>Rekonštrukcia</t>
  </si>
  <si>
    <t>Transfery nefinančným subjektom</t>
  </si>
  <si>
    <t>Dotácia na výstavbu kostola</t>
  </si>
  <si>
    <t>Mulčovač</t>
  </si>
  <si>
    <t>Nákup dopr. prostriedkov všetkých druhov</t>
  </si>
  <si>
    <t>Detské ihriská</t>
  </si>
  <si>
    <t>Dotácia - detské ihrisko Brezová</t>
  </si>
  <si>
    <t>Dotácia - telocvičňa</t>
  </si>
  <si>
    <t>Úver z VÚB - Výstavba telocvične</t>
  </si>
  <si>
    <t>Geometrické plány, passporty</t>
  </si>
  <si>
    <t>Oprava a údržba domu smútku</t>
  </si>
  <si>
    <t>Podprog. 4.2</t>
  </si>
  <si>
    <t>Dobrovoľný hasičský zbor</t>
  </si>
  <si>
    <t>Pracovný odev, obuv</t>
  </si>
  <si>
    <t>Školenie</t>
  </si>
  <si>
    <t>Prenájom oplotenia, kontajnerov</t>
  </si>
  <si>
    <t>Čistenie ciest, vsakov...</t>
  </si>
  <si>
    <t>Údržba a opravy semafórov, mer. rýchlostí</t>
  </si>
  <si>
    <t>10.4.0</t>
  </si>
  <si>
    <t>Potraviny z dotácie</t>
  </si>
  <si>
    <t>Príspevok na diétne stravovanie</t>
  </si>
  <si>
    <t>Dotácia DFS Červené jabĺčko</t>
  </si>
  <si>
    <t>2022
návrh</t>
  </si>
  <si>
    <t>Údržba budov - VPS, garáže, zelene</t>
  </si>
  <si>
    <t>Materiál - Tutti Bambini, detské ihriská</t>
  </si>
  <si>
    <t>Rekonštrukcia tribúny</t>
  </si>
  <si>
    <t>Splácanie úveru - VÚB - Výstavba telocvične</t>
  </si>
  <si>
    <t>Prenájom prístrojov, zariadení</t>
  </si>
  <si>
    <t>Knihy, časopisy, učebné pomôcky</t>
  </si>
  <si>
    <t>Podprog. 3.5</t>
  </si>
  <si>
    <t>Obecné noviny</t>
  </si>
  <si>
    <t>Vydávanie obecných novín</t>
  </si>
  <si>
    <t>Zvýšenie bezpečnosti priechodov pre chodcov</t>
  </si>
  <si>
    <t>Prístavba jedálne</t>
  </si>
  <si>
    <t>Bežné výdavky - ZŠ Rovinka - originálne kompetencie</t>
  </si>
  <si>
    <t>Bežné výdavky - ZŠ Rovinka - prenesené kompetencie</t>
  </si>
  <si>
    <t xml:space="preserve">ROZPOČET OBCE ROVINKA NA ROKY 2020 AŽ 2022 - PRÍJMY  </t>
  </si>
  <si>
    <t xml:space="preserve">ROZPOČET OBCE ROVINKA NA ROKY 2020 AŽ 2022 - VÝDAVKY  </t>
  </si>
  <si>
    <t xml:space="preserve">ROZPOČET ZŠ ROVINKA NA ROKY 2020 AŽ 2022 - PRÍJMY  </t>
  </si>
  <si>
    <t xml:space="preserve">ROZPOČET ZŠ ROVINKA NA ROKY 2020 AŽ 2022 - VÝDAVKY  </t>
  </si>
  <si>
    <t>Schválený Obecným zastupiteľstvom obce Rovinka dňa 11. 12. 2019 uznesením č. 134/2019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</si>
</sst>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5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8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22"/>
      <name val="Times New Roman"/>
      <family val="1"/>
      <charset val="238"/>
    </font>
    <font>
      <sz val="22"/>
      <name val="Times New Roman"/>
      <family val="1"/>
      <charset val="238"/>
    </font>
    <font>
      <sz val="14"/>
      <name val="Times New Roman"/>
      <family val="1"/>
      <charset val="238"/>
    </font>
    <font>
      <sz val="8"/>
      <name val="Arial"/>
      <family val="2"/>
    </font>
    <font>
      <b/>
      <i/>
      <sz val="10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1"/>
      <name val="Times New Roman"/>
      <family val="1"/>
      <charset val="238"/>
    </font>
    <font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sz val="13"/>
      <name val="Times New Roman"/>
      <family val="1"/>
      <charset val="238"/>
    </font>
    <font>
      <b/>
      <sz val="2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07">
    <xf numFmtId="0" fontId="0" fillId="0" borderId="0" xfId="0"/>
    <xf numFmtId="0" fontId="7" fillId="0" borderId="0" xfId="1" applyFont="1" applyBorder="1" applyAlignment="1"/>
    <xf numFmtId="0" fontId="7" fillId="0" borderId="0" xfId="1" applyFont="1" applyBorder="1" applyAlignment="1">
      <alignment horizontal="center"/>
    </xf>
    <xf numFmtId="0" fontId="6" fillId="0" borderId="0" xfId="0" applyFont="1"/>
    <xf numFmtId="3" fontId="5" fillId="0" borderId="0" xfId="1" applyNumberFormat="1" applyFont="1" applyFill="1" applyBorder="1"/>
    <xf numFmtId="0" fontId="6" fillId="0" borderId="0" xfId="0" applyFont="1" applyBorder="1"/>
    <xf numFmtId="3" fontId="6" fillId="0" borderId="0" xfId="0" applyNumberFormat="1" applyFont="1" applyBorder="1"/>
    <xf numFmtId="164" fontId="5" fillId="0" borderId="0" xfId="1" applyNumberFormat="1" applyFont="1" applyFill="1" applyBorder="1"/>
    <xf numFmtId="3" fontId="6" fillId="0" borderId="0" xfId="0" applyNumberFormat="1" applyFont="1"/>
    <xf numFmtId="0" fontId="14" fillId="0" borderId="0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15" fillId="0" borderId="0" xfId="0" applyFont="1" applyBorder="1"/>
    <xf numFmtId="0" fontId="6" fillId="0" borderId="0" xfId="0" applyFont="1" applyFill="1" applyBorder="1"/>
    <xf numFmtId="0" fontId="1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6" fillId="0" borderId="0" xfId="0" applyFont="1" applyFill="1"/>
    <xf numFmtId="0" fontId="16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3" fontId="6" fillId="0" borderId="0" xfId="0" applyNumberFormat="1" applyFont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1" fillId="0" borderId="0" xfId="0" applyFont="1"/>
    <xf numFmtId="0" fontId="11" fillId="0" borderId="1" xfId="0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vertical="center"/>
    </xf>
    <xf numFmtId="0" fontId="13" fillId="2" borderId="3" xfId="1" applyFont="1" applyFill="1" applyBorder="1" applyAlignment="1">
      <alignment vertical="center"/>
    </xf>
    <xf numFmtId="0" fontId="4" fillId="2" borderId="1" xfId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0" xfId="0" applyFont="1"/>
    <xf numFmtId="0" fontId="21" fillId="0" borderId="0" xfId="0" applyFont="1"/>
    <xf numFmtId="3" fontId="19" fillId="0" borderId="0" xfId="0" applyNumberFormat="1" applyFont="1"/>
    <xf numFmtId="3" fontId="20" fillId="0" borderId="0" xfId="1" applyNumberFormat="1" applyFont="1" applyFill="1" applyBorder="1"/>
    <xf numFmtId="164" fontId="20" fillId="0" borderId="0" xfId="1" applyNumberFormat="1" applyFont="1" applyFill="1" applyBorder="1"/>
    <xf numFmtId="0" fontId="18" fillId="0" borderId="0" xfId="0" applyFont="1"/>
    <xf numFmtId="0" fontId="22" fillId="0" borderId="0" xfId="0" applyFont="1"/>
    <xf numFmtId="4" fontId="0" fillId="0" borderId="0" xfId="0" applyNumberFormat="1"/>
    <xf numFmtId="4" fontId="5" fillId="0" borderId="1" xfId="1" applyNumberFormat="1" applyFont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4" fontId="18" fillId="0" borderId="1" xfId="0" applyNumberFormat="1" applyFont="1" applyFill="1" applyBorder="1" applyAlignment="1">
      <alignment horizontal="right" vertical="center"/>
    </xf>
    <xf numFmtId="4" fontId="18" fillId="0" borderId="1" xfId="1" applyNumberFormat="1" applyFont="1" applyBorder="1" applyAlignment="1">
      <alignment horizontal="right" vertical="center"/>
    </xf>
    <xf numFmtId="4" fontId="5" fillId="0" borderId="1" xfId="1" applyNumberFormat="1" applyFont="1" applyFill="1" applyBorder="1" applyAlignment="1">
      <alignment horizontal="right" vertical="center"/>
    </xf>
    <xf numFmtId="4" fontId="18" fillId="0" borderId="1" xfId="0" applyNumberFormat="1" applyFon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9" fillId="3" borderId="1" xfId="1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2" fontId="18" fillId="0" borderId="1" xfId="1" applyNumberFormat="1" applyFont="1" applyBorder="1" applyAlignment="1">
      <alignment horizontal="right" vertical="center"/>
    </xf>
    <xf numFmtId="4" fontId="4" fillId="2" borderId="1" xfId="1" applyNumberFormat="1" applyFont="1" applyFill="1" applyBorder="1" applyAlignment="1">
      <alignment horizontal="right" vertical="center"/>
    </xf>
    <xf numFmtId="4" fontId="4" fillId="6" borderId="1" xfId="1" applyNumberFormat="1" applyFont="1" applyFill="1" applyBorder="1" applyAlignment="1">
      <alignment horizontal="right" vertical="center"/>
    </xf>
    <xf numFmtId="4" fontId="9" fillId="4" borderId="1" xfId="1" applyNumberFormat="1" applyFont="1" applyFill="1" applyBorder="1" applyAlignment="1">
      <alignment horizontal="right" vertical="center"/>
    </xf>
    <xf numFmtId="4" fontId="12" fillId="7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right" vertical="center"/>
    </xf>
    <xf numFmtId="4" fontId="4" fillId="5" borderId="1" xfId="0" applyNumberFormat="1" applyFont="1" applyFill="1" applyBorder="1" applyAlignment="1">
      <alignment horizontal="right" vertical="center"/>
    </xf>
    <xf numFmtId="9" fontId="6" fillId="0" borderId="0" xfId="0" applyNumberFormat="1" applyFont="1" applyBorder="1"/>
    <xf numFmtId="0" fontId="13" fillId="0" borderId="1" xfId="0" applyFont="1" applyFill="1" applyBorder="1" applyAlignment="1">
      <alignment horizontal="left" vertical="center"/>
    </xf>
    <xf numFmtId="4" fontId="6" fillId="0" borderId="1" xfId="0" applyNumberFormat="1" applyFont="1" applyBorder="1" applyAlignment="1">
      <alignment horizontal="right" vertical="center"/>
    </xf>
    <xf numFmtId="49" fontId="6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9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49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0" fontId="6" fillId="0" borderId="1" xfId="1" applyFont="1" applyBorder="1" applyAlignment="1">
      <alignment vertical="center"/>
    </xf>
    <xf numFmtId="0" fontId="18" fillId="0" borderId="1" xfId="1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8" fillId="0" borderId="1" xfId="0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left" vertical="center"/>
    </xf>
    <xf numFmtId="3" fontId="6" fillId="0" borderId="1" xfId="1" applyNumberFormat="1" applyFont="1" applyFill="1" applyBorder="1" applyAlignment="1">
      <alignment vertical="center"/>
    </xf>
    <xf numFmtId="4" fontId="23" fillId="2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/>
    </xf>
    <xf numFmtId="4" fontId="9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4" fontId="12" fillId="2" borderId="1" xfId="0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left" vertical="center"/>
    </xf>
    <xf numFmtId="4" fontId="0" fillId="0" borderId="0" xfId="0" applyNumberFormat="1" applyAlignment="1">
      <alignment vertical="center"/>
    </xf>
    <xf numFmtId="0" fontId="6" fillId="0" borderId="0" xfId="0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4" fontId="6" fillId="0" borderId="5" xfId="0" applyNumberFormat="1" applyFont="1" applyFill="1" applyBorder="1" applyAlignment="1">
      <alignment vertical="center"/>
    </xf>
    <xf numFmtId="4" fontId="6" fillId="0" borderId="4" xfId="0" applyNumberFormat="1" applyFont="1" applyFill="1" applyBorder="1" applyAlignment="1">
      <alignment vertical="center"/>
    </xf>
    <xf numFmtId="0" fontId="9" fillId="0" borderId="4" xfId="0" applyFont="1" applyBorder="1" applyAlignment="1">
      <alignment vertical="center"/>
    </xf>
    <xf numFmtId="4" fontId="9" fillId="0" borderId="4" xfId="0" applyNumberFormat="1" applyFont="1" applyBorder="1" applyAlignment="1">
      <alignment vertical="center"/>
    </xf>
    <xf numFmtId="4" fontId="12" fillId="2" borderId="1" xfId="0" applyNumberFormat="1" applyFont="1" applyFill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4" fontId="23" fillId="5" borderId="1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14" fontId="6" fillId="0" borderId="0" xfId="0" applyNumberFormat="1" applyFont="1" applyBorder="1"/>
    <xf numFmtId="4" fontId="6" fillId="0" borderId="0" xfId="0" applyNumberFormat="1" applyFont="1" applyBorder="1"/>
    <xf numFmtId="4" fontId="6" fillId="0" borderId="0" xfId="0" applyNumberFormat="1" applyFont="1"/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4" fontId="6" fillId="0" borderId="0" xfId="0" applyNumberFormat="1" applyFont="1" applyFill="1" applyBorder="1"/>
    <xf numFmtId="0" fontId="4" fillId="0" borderId="2" xfId="0" applyFont="1" applyFill="1" applyBorder="1" applyAlignment="1">
      <alignment horizontal="center" vertical="center"/>
    </xf>
    <xf numFmtId="0" fontId="18" fillId="0" borderId="2" xfId="1" applyFont="1" applyBorder="1" applyAlignment="1">
      <alignment horizontal="left" vertical="center"/>
    </xf>
    <xf numFmtId="0" fontId="6" fillId="0" borderId="2" xfId="1" applyFont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4" fontId="5" fillId="0" borderId="0" xfId="1" applyNumberFormat="1" applyFont="1" applyFill="1" applyBorder="1" applyAlignment="1">
      <alignment horizontal="right" vertical="center"/>
    </xf>
    <xf numFmtId="0" fontId="6" fillId="0" borderId="1" xfId="1" applyFont="1" applyFill="1" applyBorder="1" applyAlignment="1" applyProtection="1">
      <alignment horizontal="left" vertical="center"/>
      <protection locked="0"/>
    </xf>
    <xf numFmtId="0" fontId="18" fillId="0" borderId="1" xfId="1" applyFont="1" applyFill="1" applyBorder="1" applyAlignment="1">
      <alignment horizontal="left" vertical="center"/>
    </xf>
    <xf numFmtId="4" fontId="18" fillId="0" borderId="1" xfId="1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6" fillId="0" borderId="1" xfId="0" applyFont="1" applyBorder="1"/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0" fontId="15" fillId="0" borderId="0" xfId="0" applyFont="1"/>
    <xf numFmtId="2" fontId="6" fillId="0" borderId="1" xfId="0" applyNumberFormat="1" applyFont="1" applyBorder="1"/>
    <xf numFmtId="4" fontId="6" fillId="0" borderId="1" xfId="0" applyNumberFormat="1" applyFont="1" applyBorder="1"/>
    <xf numFmtId="0" fontId="24" fillId="0" borderId="0" xfId="1" applyFont="1" applyBorder="1" applyAlignment="1">
      <alignment horizontal="center"/>
    </xf>
    <xf numFmtId="0" fontId="4" fillId="2" borderId="1" xfId="1" applyFont="1" applyFill="1" applyBorder="1" applyAlignment="1">
      <alignment horizontal="left"/>
    </xf>
    <xf numFmtId="0" fontId="9" fillId="4" borderId="1" xfId="1" applyFont="1" applyFill="1" applyBorder="1" applyAlignment="1">
      <alignment horizontal="left"/>
    </xf>
    <xf numFmtId="0" fontId="9" fillId="3" borderId="1" xfId="1" applyFont="1" applyFill="1" applyBorder="1" applyAlignment="1">
      <alignment horizontal="left"/>
    </xf>
    <xf numFmtId="0" fontId="13" fillId="2" borderId="1" xfId="1" applyFont="1" applyFill="1" applyBorder="1" applyAlignment="1">
      <alignment horizontal="left" vertical="center"/>
    </xf>
    <xf numFmtId="3" fontId="9" fillId="3" borderId="1" xfId="1" applyNumberFormat="1" applyFont="1" applyFill="1" applyBorder="1" applyAlignment="1">
      <alignment horizontal="left"/>
    </xf>
    <xf numFmtId="3" fontId="10" fillId="3" borderId="1" xfId="1" applyNumberFormat="1" applyFont="1" applyFill="1" applyBorder="1" applyAlignment="1">
      <alignment horizontal="left"/>
    </xf>
    <xf numFmtId="0" fontId="9" fillId="0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2" fillId="7" borderId="1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4" fillId="5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12" fillId="5" borderId="2" xfId="0" applyFont="1" applyFill="1" applyBorder="1" applyAlignment="1">
      <alignment horizontal="left" vertical="center"/>
    </xf>
    <xf numFmtId="0" fontId="12" fillId="5" borderId="3" xfId="0" applyFont="1" applyFill="1" applyBorder="1" applyAlignment="1">
      <alignment horizontal="left" vertical="center"/>
    </xf>
    <xf numFmtId="0" fontId="12" fillId="5" borderId="6" xfId="0" applyFont="1" applyFill="1" applyBorder="1" applyAlignment="1">
      <alignment horizontal="left" vertical="center"/>
    </xf>
    <xf numFmtId="0" fontId="13" fillId="6" borderId="1" xfId="0" applyFont="1" applyFill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12" fillId="3" borderId="1" xfId="1" applyFont="1" applyFill="1" applyBorder="1" applyAlignment="1">
      <alignment horizontal="left" vertical="center"/>
    </xf>
    <xf numFmtId="0" fontId="13" fillId="2" borderId="2" xfId="1" applyFont="1" applyFill="1" applyBorder="1" applyAlignment="1">
      <alignment horizontal="left" vertical="center"/>
    </xf>
    <xf numFmtId="0" fontId="13" fillId="2" borderId="3" xfId="1" applyFont="1" applyFill="1" applyBorder="1" applyAlignment="1">
      <alignment horizontal="left" vertical="center"/>
    </xf>
    <xf numFmtId="0" fontId="13" fillId="2" borderId="6" xfId="1" applyFont="1" applyFill="1" applyBorder="1" applyAlignment="1">
      <alignment horizontal="left" vertical="center"/>
    </xf>
  </cellXfs>
  <cellStyles count="2">
    <cellStyle name="Normálna" xfId="0" builtinId="0"/>
    <cellStyle name="normálne_Hárok1" xfId="1" xr:uid="{00000000-0005-0000-0000-000001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17"/>
  <sheetViews>
    <sheetView tabSelected="1" zoomScaleNormal="100" workbookViewId="0">
      <pane ySplit="4" topLeftCell="A5" activePane="bottomLeft" state="frozen"/>
      <selection pane="bottomLeft" activeCell="A117" sqref="A117"/>
    </sheetView>
  </sheetViews>
  <sheetFormatPr defaultRowHeight="12.75" outlineLevelRow="3" x14ac:dyDescent="0.2"/>
  <cols>
    <col min="1" max="1" width="4.5703125" style="40" customWidth="1"/>
    <col min="2" max="3" width="4.140625" style="40" customWidth="1"/>
    <col min="4" max="4" width="7.140625" style="40" customWidth="1"/>
    <col min="5" max="5" width="45.5703125" style="3" customWidth="1"/>
    <col min="6" max="12" width="13.28515625" style="3" customWidth="1"/>
    <col min="13" max="13" width="10.140625" style="3" bestFit="1" customWidth="1"/>
    <col min="14" max="16384" width="9.140625" style="3"/>
  </cols>
  <sheetData>
    <row r="1" spans="1:15" ht="25.5" x14ac:dyDescent="0.35">
      <c r="A1" s="165" t="s">
        <v>546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15" ht="15.75" x14ac:dyDescent="0.25">
      <c r="E2" s="1"/>
      <c r="F2" s="2"/>
      <c r="G2" s="2"/>
      <c r="H2" s="2"/>
      <c r="I2" s="2"/>
      <c r="J2" s="2"/>
      <c r="K2" s="2"/>
      <c r="L2" s="2"/>
    </row>
    <row r="3" spans="1:15" ht="30" customHeight="1" x14ac:dyDescent="0.2">
      <c r="A3" s="47" t="s">
        <v>5</v>
      </c>
      <c r="B3" s="48"/>
      <c r="C3" s="48"/>
      <c r="D3" s="48"/>
      <c r="E3" s="48"/>
      <c r="F3" s="49" t="s">
        <v>440</v>
      </c>
      <c r="G3" s="49" t="s">
        <v>499</v>
      </c>
      <c r="H3" s="49" t="s">
        <v>498</v>
      </c>
      <c r="I3" s="49" t="s">
        <v>497</v>
      </c>
      <c r="J3" s="49" t="s">
        <v>390</v>
      </c>
      <c r="K3" s="49" t="s">
        <v>442</v>
      </c>
      <c r="L3" s="49" t="s">
        <v>532</v>
      </c>
      <c r="M3"/>
    </row>
    <row r="4" spans="1:15" s="18" customFormat="1" ht="28.5" x14ac:dyDescent="0.2">
      <c r="A4" s="10" t="s">
        <v>111</v>
      </c>
      <c r="B4" s="46" t="s">
        <v>108</v>
      </c>
      <c r="C4" s="46" t="s">
        <v>109</v>
      </c>
      <c r="D4" s="46" t="s">
        <v>110</v>
      </c>
      <c r="E4" s="46" t="s">
        <v>252</v>
      </c>
      <c r="F4" s="44"/>
      <c r="G4" s="44"/>
      <c r="H4" s="44"/>
      <c r="I4" s="44"/>
      <c r="J4" s="44"/>
      <c r="K4" s="44"/>
      <c r="L4" s="44"/>
      <c r="M4" s="19"/>
      <c r="N4" s="20"/>
    </row>
    <row r="5" spans="1:15" ht="15.75" customHeight="1" x14ac:dyDescent="0.2">
      <c r="A5" s="50">
        <v>100</v>
      </c>
      <c r="B5" s="50"/>
      <c r="C5" s="50"/>
      <c r="D5" s="50"/>
      <c r="E5" s="96" t="s">
        <v>112</v>
      </c>
      <c r="F5" s="63">
        <f t="shared" ref="F5:K5" si="0">F6+F9+F14</f>
        <v>1762917.64</v>
      </c>
      <c r="G5" s="63">
        <f t="shared" si="0"/>
        <v>2305327.15</v>
      </c>
      <c r="H5" s="63">
        <f t="shared" si="0"/>
        <v>2497702</v>
      </c>
      <c r="I5" s="63">
        <f t="shared" si="0"/>
        <v>2663982</v>
      </c>
      <c r="J5" s="63">
        <f t="shared" si="0"/>
        <v>2781571</v>
      </c>
      <c r="K5" s="63">
        <f t="shared" si="0"/>
        <v>2838480</v>
      </c>
      <c r="L5" s="63">
        <f t="shared" ref="L5" si="1">L6+L9+L14</f>
        <v>2849480</v>
      </c>
      <c r="M5"/>
      <c r="N5" s="8"/>
    </row>
    <row r="6" spans="1:15" ht="12.75" customHeight="1" outlineLevel="1" x14ac:dyDescent="0.2">
      <c r="A6" s="24"/>
      <c r="B6" s="24">
        <v>110</v>
      </c>
      <c r="C6" s="24"/>
      <c r="D6" s="24"/>
      <c r="E6" s="22" t="s">
        <v>113</v>
      </c>
      <c r="F6" s="61">
        <f t="shared" ref="F6:L7" si="2">F7</f>
        <v>1140866.42</v>
      </c>
      <c r="G6" s="61">
        <f t="shared" si="2"/>
        <v>1451749.6</v>
      </c>
      <c r="H6" s="61">
        <f t="shared" si="2"/>
        <v>1667602</v>
      </c>
      <c r="I6" s="61">
        <f t="shared" si="2"/>
        <v>1667602</v>
      </c>
      <c r="J6" s="61">
        <f t="shared" si="2"/>
        <v>1750191</v>
      </c>
      <c r="K6" s="61">
        <f t="shared" si="2"/>
        <v>2000000</v>
      </c>
      <c r="L6" s="61">
        <f t="shared" si="2"/>
        <v>2000000</v>
      </c>
      <c r="M6"/>
      <c r="N6" s="8"/>
    </row>
    <row r="7" spans="1:15" s="52" customFormat="1" ht="12.75" customHeight="1" outlineLevel="2" x14ac:dyDescent="0.2">
      <c r="A7" s="24"/>
      <c r="B7" s="24"/>
      <c r="C7" s="24">
        <v>111</v>
      </c>
      <c r="D7" s="24"/>
      <c r="E7" s="22" t="s">
        <v>353</v>
      </c>
      <c r="F7" s="61">
        <f t="shared" si="2"/>
        <v>1140866.42</v>
      </c>
      <c r="G7" s="61">
        <f t="shared" si="2"/>
        <v>1451749.6</v>
      </c>
      <c r="H7" s="61">
        <f t="shared" si="2"/>
        <v>1667602</v>
      </c>
      <c r="I7" s="61">
        <f t="shared" si="2"/>
        <v>1667602</v>
      </c>
      <c r="J7" s="61">
        <f t="shared" si="2"/>
        <v>1750191</v>
      </c>
      <c r="K7" s="61">
        <f t="shared" si="2"/>
        <v>2000000</v>
      </c>
      <c r="L7" s="61">
        <f t="shared" si="2"/>
        <v>2000000</v>
      </c>
      <c r="M7" s="53"/>
      <c r="N7" s="54"/>
    </row>
    <row r="8" spans="1:15" ht="12.75" hidden="1" customHeight="1" outlineLevel="3" x14ac:dyDescent="0.2">
      <c r="A8" s="24"/>
      <c r="B8" s="24"/>
      <c r="C8" s="24"/>
      <c r="D8" s="24">
        <v>111003</v>
      </c>
      <c r="E8" s="97" t="s">
        <v>354</v>
      </c>
      <c r="F8" s="65">
        <v>1140866.42</v>
      </c>
      <c r="G8" s="60">
        <v>1451749.6</v>
      </c>
      <c r="H8" s="60">
        <v>1667602</v>
      </c>
      <c r="I8" s="60">
        <v>1667602</v>
      </c>
      <c r="J8" s="65">
        <v>1750191</v>
      </c>
      <c r="K8" s="60">
        <v>2000000</v>
      </c>
      <c r="L8" s="60">
        <v>2000000</v>
      </c>
      <c r="M8"/>
      <c r="N8"/>
      <c r="O8"/>
    </row>
    <row r="9" spans="1:15" ht="12.75" customHeight="1" outlineLevel="1" x14ac:dyDescent="0.25">
      <c r="A9" s="24"/>
      <c r="B9" s="24">
        <v>120</v>
      </c>
      <c r="C9" s="24"/>
      <c r="D9" s="24"/>
      <c r="E9" s="97" t="s">
        <v>114</v>
      </c>
      <c r="F9" s="65">
        <f t="shared" ref="F9:L9" si="3">F10</f>
        <v>219442.26</v>
      </c>
      <c r="G9" s="60">
        <f t="shared" si="3"/>
        <v>231858.43000000002</v>
      </c>
      <c r="H9" s="60">
        <f t="shared" si="3"/>
        <v>233000</v>
      </c>
      <c r="I9" s="60">
        <f t="shared" si="3"/>
        <v>244000</v>
      </c>
      <c r="J9" s="60">
        <f t="shared" si="3"/>
        <v>359000</v>
      </c>
      <c r="K9" s="60">
        <f t="shared" si="3"/>
        <v>359000</v>
      </c>
      <c r="L9" s="60">
        <f t="shared" si="3"/>
        <v>365000</v>
      </c>
      <c r="M9"/>
      <c r="N9" s="4"/>
      <c r="O9" s="7"/>
    </row>
    <row r="10" spans="1:15" s="52" customFormat="1" ht="12.75" customHeight="1" outlineLevel="2" x14ac:dyDescent="0.25">
      <c r="A10" s="24"/>
      <c r="B10" s="24"/>
      <c r="C10" s="24">
        <v>121</v>
      </c>
      <c r="D10" s="24"/>
      <c r="E10" s="97" t="s">
        <v>355</v>
      </c>
      <c r="F10" s="65">
        <f t="shared" ref="F10:K10" si="4">SUM(F11:F13)</f>
        <v>219442.26</v>
      </c>
      <c r="G10" s="60">
        <f t="shared" si="4"/>
        <v>231858.43000000002</v>
      </c>
      <c r="H10" s="60">
        <f t="shared" si="4"/>
        <v>233000</v>
      </c>
      <c r="I10" s="65">
        <f t="shared" ref="I10" si="5">SUM(I11:I13)</f>
        <v>244000</v>
      </c>
      <c r="J10" s="60">
        <f t="shared" si="4"/>
        <v>359000</v>
      </c>
      <c r="K10" s="60">
        <f t="shared" si="4"/>
        <v>359000</v>
      </c>
      <c r="L10" s="60">
        <f t="shared" ref="L10" si="6">SUM(L11:L13)</f>
        <v>365000</v>
      </c>
      <c r="M10" s="53"/>
      <c r="N10" s="55"/>
      <c r="O10" s="56"/>
    </row>
    <row r="11" spans="1:15" ht="12.75" hidden="1" customHeight="1" outlineLevel="3" x14ac:dyDescent="0.2">
      <c r="A11" s="24"/>
      <c r="B11" s="24"/>
      <c r="C11" s="24"/>
      <c r="D11" s="24">
        <v>121001</v>
      </c>
      <c r="E11" s="22" t="s">
        <v>356</v>
      </c>
      <c r="F11" s="65">
        <v>55611.839999999997</v>
      </c>
      <c r="G11" s="60">
        <v>60381.95</v>
      </c>
      <c r="H11" s="60">
        <v>61000</v>
      </c>
      <c r="I11" s="65">
        <v>65000</v>
      </c>
      <c r="J11" s="65">
        <f>65000+19000</f>
        <v>84000</v>
      </c>
      <c r="K11" s="60">
        <f>61000+19000</f>
        <v>80000</v>
      </c>
      <c r="L11" s="60">
        <f>61000+19000</f>
        <v>80000</v>
      </c>
      <c r="M11"/>
    </row>
    <row r="12" spans="1:15" ht="12.75" hidden="1" customHeight="1" outlineLevel="3" x14ac:dyDescent="0.2">
      <c r="A12" s="24"/>
      <c r="B12" s="24"/>
      <c r="C12" s="24"/>
      <c r="D12" s="24">
        <v>121002</v>
      </c>
      <c r="E12" s="97" t="s">
        <v>357</v>
      </c>
      <c r="F12" s="65">
        <v>149658.88</v>
      </c>
      <c r="G12" s="60">
        <v>157824.51</v>
      </c>
      <c r="H12" s="60">
        <v>158000</v>
      </c>
      <c r="I12" s="65">
        <v>165000</v>
      </c>
      <c r="J12" s="65">
        <f>167000+85000</f>
        <v>252000</v>
      </c>
      <c r="K12" s="60">
        <f>170000+85000</f>
        <v>255000</v>
      </c>
      <c r="L12" s="60">
        <f>175000+85000</f>
        <v>260000</v>
      </c>
      <c r="M12"/>
    </row>
    <row r="13" spans="1:15" ht="12.75" hidden="1" customHeight="1" outlineLevel="3" x14ac:dyDescent="0.2">
      <c r="A13" s="24"/>
      <c r="B13" s="24"/>
      <c r="C13" s="24"/>
      <c r="D13" s="24">
        <v>121003</v>
      </c>
      <c r="E13" s="97" t="s">
        <v>358</v>
      </c>
      <c r="F13" s="61">
        <v>14171.54</v>
      </c>
      <c r="G13" s="62">
        <v>13651.97</v>
      </c>
      <c r="H13" s="62">
        <v>14000</v>
      </c>
      <c r="I13" s="61">
        <v>14000</v>
      </c>
      <c r="J13" s="61">
        <f>14000+9000</f>
        <v>23000</v>
      </c>
      <c r="K13" s="62">
        <f>15000+9000</f>
        <v>24000</v>
      </c>
      <c r="L13" s="62">
        <f>16000+9000</f>
        <v>25000</v>
      </c>
      <c r="M13"/>
      <c r="N13" s="8"/>
    </row>
    <row r="14" spans="1:15" ht="12.75" customHeight="1" outlineLevel="1" x14ac:dyDescent="0.2">
      <c r="A14" s="24"/>
      <c r="B14" s="24">
        <v>130</v>
      </c>
      <c r="C14" s="24"/>
      <c r="D14" s="24"/>
      <c r="E14" s="22" t="s">
        <v>115</v>
      </c>
      <c r="F14" s="61">
        <f>F15</f>
        <v>402608.95999999996</v>
      </c>
      <c r="G14" s="61">
        <f t="shared" ref="G14:L14" si="7">G15</f>
        <v>621719.12</v>
      </c>
      <c r="H14" s="61">
        <f t="shared" si="7"/>
        <v>597100</v>
      </c>
      <c r="I14" s="61">
        <f t="shared" si="7"/>
        <v>752380</v>
      </c>
      <c r="J14" s="61">
        <f t="shared" si="7"/>
        <v>672380</v>
      </c>
      <c r="K14" s="61">
        <f t="shared" si="7"/>
        <v>479480</v>
      </c>
      <c r="L14" s="61">
        <f t="shared" si="7"/>
        <v>484480</v>
      </c>
      <c r="M14"/>
    </row>
    <row r="15" spans="1:15" s="52" customFormat="1" ht="12.75" customHeight="1" outlineLevel="2" x14ac:dyDescent="0.2">
      <c r="A15" s="24"/>
      <c r="B15" s="24"/>
      <c r="C15" s="24">
        <v>133</v>
      </c>
      <c r="D15" s="24"/>
      <c r="E15" s="22" t="s">
        <v>359</v>
      </c>
      <c r="F15" s="61">
        <f t="shared" ref="F15:K15" si="8">SUM(F16:F21)</f>
        <v>402608.95999999996</v>
      </c>
      <c r="G15" s="62">
        <f t="shared" ref="G15" si="9">SUM(G16:G21)</f>
        <v>621719.12</v>
      </c>
      <c r="H15" s="62">
        <f t="shared" si="8"/>
        <v>597100</v>
      </c>
      <c r="I15" s="61">
        <f t="shared" ref="I15" si="10">SUM(I16:I21)</f>
        <v>752380</v>
      </c>
      <c r="J15" s="62">
        <f t="shared" ref="J15" si="11">SUM(J16:J21)</f>
        <v>672380</v>
      </c>
      <c r="K15" s="62">
        <f t="shared" si="8"/>
        <v>479480</v>
      </c>
      <c r="L15" s="62">
        <f t="shared" ref="L15" si="12">SUM(L16:L21)</f>
        <v>484480</v>
      </c>
      <c r="M15" s="53"/>
    </row>
    <row r="16" spans="1:15" ht="12.75" hidden="1" customHeight="1" outlineLevel="3" x14ac:dyDescent="0.2">
      <c r="A16" s="24"/>
      <c r="B16" s="24"/>
      <c r="C16" s="24"/>
      <c r="D16" s="24">
        <v>133001</v>
      </c>
      <c r="E16" s="150" t="s">
        <v>116</v>
      </c>
      <c r="F16" s="65">
        <v>8100.84</v>
      </c>
      <c r="G16" s="60">
        <v>8810.7000000000007</v>
      </c>
      <c r="H16" s="60">
        <v>8500</v>
      </c>
      <c r="I16" s="65">
        <v>8700</v>
      </c>
      <c r="J16" s="60">
        <f>8500+2000</f>
        <v>10500</v>
      </c>
      <c r="K16" s="60">
        <f>8500+2000</f>
        <v>10500</v>
      </c>
      <c r="L16" s="60">
        <f>8500+2000</f>
        <v>10500</v>
      </c>
      <c r="M16"/>
    </row>
    <row r="17" spans="1:21" ht="12.75" hidden="1" customHeight="1" outlineLevel="3" x14ac:dyDescent="0.2">
      <c r="A17" s="24"/>
      <c r="B17" s="24"/>
      <c r="C17" s="24"/>
      <c r="D17" s="24">
        <v>133004</v>
      </c>
      <c r="E17" s="22" t="s">
        <v>500</v>
      </c>
      <c r="F17" s="65">
        <v>0</v>
      </c>
      <c r="G17" s="60">
        <v>0</v>
      </c>
      <c r="H17" s="60">
        <v>0</v>
      </c>
      <c r="I17" s="65">
        <v>80</v>
      </c>
      <c r="J17" s="60">
        <v>80</v>
      </c>
      <c r="K17" s="60">
        <v>80</v>
      </c>
      <c r="L17" s="60">
        <v>80</v>
      </c>
      <c r="M17"/>
    </row>
    <row r="18" spans="1:21" ht="12.75" hidden="1" customHeight="1" outlineLevel="3" x14ac:dyDescent="0.2">
      <c r="A18" s="24"/>
      <c r="B18" s="24"/>
      <c r="C18" s="24"/>
      <c r="D18" s="24">
        <v>133006</v>
      </c>
      <c r="E18" s="22" t="s">
        <v>117</v>
      </c>
      <c r="F18" s="65">
        <v>3617.9</v>
      </c>
      <c r="G18" s="60">
        <v>4628.1099999999997</v>
      </c>
      <c r="H18" s="60">
        <v>4600</v>
      </c>
      <c r="I18" s="65">
        <v>4600</v>
      </c>
      <c r="J18" s="60">
        <v>4800</v>
      </c>
      <c r="K18" s="60">
        <v>4900</v>
      </c>
      <c r="L18" s="60">
        <v>4900</v>
      </c>
      <c r="M18"/>
    </row>
    <row r="19" spans="1:21" ht="12.75" hidden="1" customHeight="1" outlineLevel="3" x14ac:dyDescent="0.2">
      <c r="A19" s="24"/>
      <c r="B19" s="24"/>
      <c r="C19" s="24"/>
      <c r="D19" s="24">
        <v>133012</v>
      </c>
      <c r="E19" s="97" t="s">
        <v>89</v>
      </c>
      <c r="F19" s="65">
        <v>3943.78</v>
      </c>
      <c r="G19" s="60">
        <v>4160.29</v>
      </c>
      <c r="H19" s="60">
        <v>4000</v>
      </c>
      <c r="I19" s="65">
        <v>4000</v>
      </c>
      <c r="J19" s="60">
        <v>4000</v>
      </c>
      <c r="K19" s="60">
        <v>4000</v>
      </c>
      <c r="L19" s="60">
        <v>4000</v>
      </c>
      <c r="M19"/>
    </row>
    <row r="20" spans="1:21" ht="12.75" hidden="1" customHeight="1" outlineLevel="3" x14ac:dyDescent="0.2">
      <c r="A20" s="24"/>
      <c r="B20" s="24"/>
      <c r="C20" s="24"/>
      <c r="D20" s="24">
        <v>133013</v>
      </c>
      <c r="E20" s="22" t="s">
        <v>118</v>
      </c>
      <c r="F20" s="65">
        <v>148179.79999999999</v>
      </c>
      <c r="G20" s="60">
        <v>174057.7</v>
      </c>
      <c r="H20" s="60">
        <v>180000</v>
      </c>
      <c r="I20" s="65">
        <v>185000</v>
      </c>
      <c r="J20" s="60">
        <v>253000</v>
      </c>
      <c r="K20" s="60">
        <v>260000</v>
      </c>
      <c r="L20" s="60">
        <v>265000</v>
      </c>
      <c r="M20"/>
    </row>
    <row r="21" spans="1:21" ht="12.75" hidden="1" customHeight="1" outlineLevel="3" x14ac:dyDescent="0.2">
      <c r="A21" s="24"/>
      <c r="B21" s="24"/>
      <c r="C21" s="24"/>
      <c r="D21" s="24">
        <v>133015</v>
      </c>
      <c r="E21" s="22" t="s">
        <v>282</v>
      </c>
      <c r="F21" s="65">
        <v>238766.64</v>
      </c>
      <c r="G21" s="60">
        <v>430062.32</v>
      </c>
      <c r="H21" s="60">
        <v>400000</v>
      </c>
      <c r="I21" s="65">
        <v>550000</v>
      </c>
      <c r="J21" s="65">
        <v>400000</v>
      </c>
      <c r="K21" s="60">
        <v>200000</v>
      </c>
      <c r="L21" s="60">
        <v>200000</v>
      </c>
      <c r="M21"/>
    </row>
    <row r="22" spans="1:21" ht="15.75" customHeight="1" x14ac:dyDescent="0.2">
      <c r="A22" s="50">
        <v>200</v>
      </c>
      <c r="B22" s="50"/>
      <c r="C22" s="50"/>
      <c r="D22" s="50"/>
      <c r="E22" s="151" t="s">
        <v>119</v>
      </c>
      <c r="F22" s="152">
        <f t="shared" ref="F22:L22" si="13">F23+F31+F48+F51</f>
        <v>359795.08999999997</v>
      </c>
      <c r="G22" s="64">
        <f t="shared" si="13"/>
        <v>361352.75</v>
      </c>
      <c r="H22" s="64">
        <f t="shared" si="13"/>
        <v>292475</v>
      </c>
      <c r="I22" s="64">
        <f t="shared" si="13"/>
        <v>297493</v>
      </c>
      <c r="J22" s="64">
        <f t="shared" si="13"/>
        <v>274110</v>
      </c>
      <c r="K22" s="64">
        <f t="shared" si="13"/>
        <v>273610</v>
      </c>
      <c r="L22" s="64">
        <f t="shared" si="13"/>
        <v>273110</v>
      </c>
      <c r="M22" s="59"/>
    </row>
    <row r="23" spans="1:21" ht="12.75" customHeight="1" outlineLevel="1" x14ac:dyDescent="0.2">
      <c r="A23" s="24"/>
      <c r="B23" s="24">
        <v>210</v>
      </c>
      <c r="C23" s="24"/>
      <c r="D23" s="24"/>
      <c r="E23" s="97" t="s">
        <v>121</v>
      </c>
      <c r="F23" s="65">
        <f t="shared" ref="F23:K23" si="14">F24+F26</f>
        <v>61060.909999999996</v>
      </c>
      <c r="G23" s="60">
        <f t="shared" ref="G23" si="15">G24+G26</f>
        <v>54358.02</v>
      </c>
      <c r="H23" s="60">
        <f t="shared" si="14"/>
        <v>59000</v>
      </c>
      <c r="I23" s="60">
        <f t="shared" ref="I23:J23" si="16">I24+I26</f>
        <v>60783</v>
      </c>
      <c r="J23" s="60">
        <f t="shared" si="16"/>
        <v>59700</v>
      </c>
      <c r="K23" s="60">
        <f t="shared" si="14"/>
        <v>59700</v>
      </c>
      <c r="L23" s="60">
        <f t="shared" ref="L23" si="17">L24+L26</f>
        <v>59700</v>
      </c>
      <c r="M23"/>
    </row>
    <row r="24" spans="1:21" ht="12.75" customHeight="1" outlineLevel="2" x14ac:dyDescent="0.2">
      <c r="A24" s="24"/>
      <c r="B24" s="24"/>
      <c r="C24" s="24">
        <v>211</v>
      </c>
      <c r="D24" s="24"/>
      <c r="E24" s="97" t="s">
        <v>120</v>
      </c>
      <c r="F24" s="65">
        <f t="shared" ref="F24:L24" si="18">F25</f>
        <v>0</v>
      </c>
      <c r="G24" s="60">
        <f t="shared" si="18"/>
        <v>0</v>
      </c>
      <c r="H24" s="60">
        <f t="shared" si="18"/>
        <v>0</v>
      </c>
      <c r="I24" s="65">
        <f t="shared" si="18"/>
        <v>483</v>
      </c>
      <c r="J24" s="60">
        <f t="shared" si="18"/>
        <v>500</v>
      </c>
      <c r="K24" s="60">
        <f t="shared" si="18"/>
        <v>500</v>
      </c>
      <c r="L24" s="60">
        <f t="shared" si="18"/>
        <v>500</v>
      </c>
      <c r="M24"/>
    </row>
    <row r="25" spans="1:21" ht="12.75" hidden="1" customHeight="1" outlineLevel="3" x14ac:dyDescent="0.2">
      <c r="A25" s="24"/>
      <c r="B25" s="24"/>
      <c r="C25" s="24"/>
      <c r="D25" s="24">
        <v>211003</v>
      </c>
      <c r="E25" s="22" t="s">
        <v>122</v>
      </c>
      <c r="F25" s="61">
        <v>0</v>
      </c>
      <c r="G25" s="62">
        <v>0</v>
      </c>
      <c r="H25" s="62">
        <v>0</v>
      </c>
      <c r="I25" s="61">
        <v>483</v>
      </c>
      <c r="J25" s="62">
        <v>500</v>
      </c>
      <c r="K25" s="62">
        <v>500</v>
      </c>
      <c r="L25" s="62">
        <v>500</v>
      </c>
      <c r="M25"/>
    </row>
    <row r="26" spans="1:21" ht="12.75" customHeight="1" outlineLevel="2" collapsed="1" x14ac:dyDescent="0.2">
      <c r="A26" s="24"/>
      <c r="B26" s="24"/>
      <c r="C26" s="24">
        <v>212</v>
      </c>
      <c r="D26" s="24"/>
      <c r="E26" s="22" t="s">
        <v>123</v>
      </c>
      <c r="F26" s="61">
        <f t="shared" ref="F26:K26" si="19">SUM(F27:F30)</f>
        <v>61060.909999999996</v>
      </c>
      <c r="G26" s="62">
        <f>SUM(G27:G30)</f>
        <v>54358.02</v>
      </c>
      <c r="H26" s="62">
        <f t="shared" si="19"/>
        <v>59000</v>
      </c>
      <c r="I26" s="62">
        <f t="shared" ref="I26" si="20">SUM(I27:I30)</f>
        <v>60300</v>
      </c>
      <c r="J26" s="62">
        <f t="shared" ref="J26" si="21">SUM(J27:J30)</f>
        <v>59200</v>
      </c>
      <c r="K26" s="62">
        <f t="shared" si="19"/>
        <v>59200</v>
      </c>
      <c r="L26" s="62">
        <f t="shared" ref="L26" si="22">SUM(L27:L30)</f>
        <v>59200</v>
      </c>
      <c r="M26"/>
    </row>
    <row r="27" spans="1:21" ht="12.75" hidden="1" customHeight="1" outlineLevel="3" x14ac:dyDescent="0.2">
      <c r="A27" s="24"/>
      <c r="B27" s="24"/>
      <c r="C27" s="24"/>
      <c r="D27" s="24">
        <v>212002</v>
      </c>
      <c r="E27" s="22" t="s">
        <v>124</v>
      </c>
      <c r="F27" s="61">
        <v>5036.75</v>
      </c>
      <c r="G27" s="62">
        <v>1772.43</v>
      </c>
      <c r="H27" s="61">
        <v>2000</v>
      </c>
      <c r="I27" s="61">
        <v>2700</v>
      </c>
      <c r="J27" s="62">
        <v>2000</v>
      </c>
      <c r="K27" s="62">
        <v>2000</v>
      </c>
      <c r="L27" s="62">
        <v>2000</v>
      </c>
      <c r="M27"/>
    </row>
    <row r="28" spans="1:21" ht="12.75" hidden="1" customHeight="1" outlineLevel="3" x14ac:dyDescent="0.2">
      <c r="A28" s="24"/>
      <c r="B28" s="24"/>
      <c r="C28" s="24"/>
      <c r="D28" s="24">
        <v>212002</v>
      </c>
      <c r="E28" s="22" t="s">
        <v>261</v>
      </c>
      <c r="F28" s="61">
        <v>1390</v>
      </c>
      <c r="G28" s="62">
        <v>1710</v>
      </c>
      <c r="H28" s="61">
        <v>1000</v>
      </c>
      <c r="I28" s="62">
        <v>1400</v>
      </c>
      <c r="J28" s="62">
        <v>1000</v>
      </c>
      <c r="K28" s="62">
        <v>1000</v>
      </c>
      <c r="L28" s="62">
        <v>1000</v>
      </c>
      <c r="M28"/>
    </row>
    <row r="29" spans="1:21" ht="12.75" hidden="1" customHeight="1" outlineLevel="3" x14ac:dyDescent="0.25">
      <c r="A29" s="24"/>
      <c r="B29" s="24"/>
      <c r="C29" s="24"/>
      <c r="D29" s="24">
        <v>212003</v>
      </c>
      <c r="E29" s="97" t="s">
        <v>125</v>
      </c>
      <c r="F29" s="65">
        <v>53302.92</v>
      </c>
      <c r="G29" s="60">
        <v>49908.89</v>
      </c>
      <c r="H29" s="60">
        <v>55000</v>
      </c>
      <c r="I29" s="60">
        <v>55000</v>
      </c>
      <c r="J29" s="60">
        <v>55000</v>
      </c>
      <c r="K29" s="60">
        <v>55000</v>
      </c>
      <c r="L29" s="60">
        <v>55000</v>
      </c>
      <c r="M29"/>
      <c r="S29" s="4"/>
      <c r="T29" s="4"/>
      <c r="U29" s="6"/>
    </row>
    <row r="30" spans="1:21" ht="12.75" hidden="1" customHeight="1" outlineLevel="3" x14ac:dyDescent="0.2">
      <c r="A30" s="24"/>
      <c r="B30" s="24"/>
      <c r="C30" s="24"/>
      <c r="D30" s="24">
        <v>212004</v>
      </c>
      <c r="E30" s="97" t="s">
        <v>267</v>
      </c>
      <c r="F30" s="65">
        <v>1331.24</v>
      </c>
      <c r="G30" s="60">
        <v>966.7</v>
      </c>
      <c r="H30" s="60">
        <v>1000</v>
      </c>
      <c r="I30" s="65">
        <v>1200</v>
      </c>
      <c r="J30" s="60">
        <v>1200</v>
      </c>
      <c r="K30" s="60">
        <v>1200</v>
      </c>
      <c r="L30" s="60">
        <v>1200</v>
      </c>
      <c r="M30"/>
    </row>
    <row r="31" spans="1:21" ht="12.75" customHeight="1" outlineLevel="1" x14ac:dyDescent="0.2">
      <c r="A31" s="24"/>
      <c r="B31" s="24">
        <v>220</v>
      </c>
      <c r="C31" s="24"/>
      <c r="D31" s="24"/>
      <c r="E31" s="97" t="s">
        <v>126</v>
      </c>
      <c r="F31" s="65">
        <f t="shared" ref="F31:L31" si="23">F32+F34+F36</f>
        <v>274329.92</v>
      </c>
      <c r="G31" s="60">
        <f t="shared" si="23"/>
        <v>300637.09999999998</v>
      </c>
      <c r="H31" s="60">
        <f t="shared" si="23"/>
        <v>209600</v>
      </c>
      <c r="I31" s="60">
        <f t="shared" si="23"/>
        <v>200100</v>
      </c>
      <c r="J31" s="60">
        <f t="shared" si="23"/>
        <v>200400</v>
      </c>
      <c r="K31" s="60">
        <f t="shared" si="23"/>
        <v>200400</v>
      </c>
      <c r="L31" s="60">
        <f t="shared" si="23"/>
        <v>200400</v>
      </c>
      <c r="M31" s="149"/>
    </row>
    <row r="32" spans="1:21" ht="12.75" customHeight="1" outlineLevel="2" x14ac:dyDescent="0.2">
      <c r="A32" s="24"/>
      <c r="B32" s="24"/>
      <c r="C32" s="24">
        <v>221</v>
      </c>
      <c r="D32" s="24"/>
      <c r="E32" s="97" t="s">
        <v>127</v>
      </c>
      <c r="F32" s="65">
        <f t="shared" ref="F32:L32" si="24">SUM(F33:F33)</f>
        <v>30136.65</v>
      </c>
      <c r="G32" s="60">
        <f t="shared" si="24"/>
        <v>39399</v>
      </c>
      <c r="H32" s="60">
        <f t="shared" si="24"/>
        <v>30000</v>
      </c>
      <c r="I32" s="60">
        <f t="shared" si="24"/>
        <v>30000</v>
      </c>
      <c r="J32" s="60">
        <f t="shared" si="24"/>
        <v>30000</v>
      </c>
      <c r="K32" s="60">
        <f t="shared" si="24"/>
        <v>30000</v>
      </c>
      <c r="L32" s="60">
        <f t="shared" si="24"/>
        <v>30000</v>
      </c>
      <c r="M32" s="149"/>
    </row>
    <row r="33" spans="1:15" ht="12.75" hidden="1" customHeight="1" outlineLevel="3" x14ac:dyDescent="0.2">
      <c r="A33" s="24"/>
      <c r="B33" s="24"/>
      <c r="C33" s="24"/>
      <c r="D33" s="24">
        <v>221004</v>
      </c>
      <c r="E33" s="97" t="s">
        <v>259</v>
      </c>
      <c r="F33" s="65">
        <v>30136.65</v>
      </c>
      <c r="G33" s="60">
        <v>39399</v>
      </c>
      <c r="H33" s="60">
        <v>30000</v>
      </c>
      <c r="I33" s="65">
        <v>30000</v>
      </c>
      <c r="J33" s="60">
        <v>30000</v>
      </c>
      <c r="K33" s="60">
        <v>30000</v>
      </c>
      <c r="L33" s="60">
        <v>30000</v>
      </c>
      <c r="M33" s="149"/>
    </row>
    <row r="34" spans="1:15" s="17" customFormat="1" ht="12.75" customHeight="1" outlineLevel="2" collapsed="1" x14ac:dyDescent="0.2">
      <c r="A34" s="24"/>
      <c r="B34" s="24"/>
      <c r="C34" s="24">
        <v>222</v>
      </c>
      <c r="D34" s="24"/>
      <c r="E34" s="97" t="s">
        <v>128</v>
      </c>
      <c r="F34" s="65">
        <f t="shared" ref="F34:L34" si="25">F35</f>
        <v>23957.55</v>
      </c>
      <c r="G34" s="65">
        <f t="shared" si="25"/>
        <v>28105.15</v>
      </c>
      <c r="H34" s="65">
        <f t="shared" si="25"/>
        <v>0</v>
      </c>
      <c r="I34" s="65">
        <f t="shared" si="25"/>
        <v>4100</v>
      </c>
      <c r="J34" s="65">
        <f t="shared" si="25"/>
        <v>0</v>
      </c>
      <c r="K34" s="65">
        <f t="shared" si="25"/>
        <v>0</v>
      </c>
      <c r="L34" s="65">
        <f t="shared" si="25"/>
        <v>0</v>
      </c>
      <c r="M34" s="149"/>
      <c r="N34" s="3"/>
      <c r="O34" s="3"/>
    </row>
    <row r="35" spans="1:15" ht="12.75" hidden="1" customHeight="1" outlineLevel="3" x14ac:dyDescent="0.2">
      <c r="A35" s="24"/>
      <c r="B35" s="24"/>
      <c r="C35" s="24"/>
      <c r="D35" s="24">
        <v>222003</v>
      </c>
      <c r="E35" s="97" t="s">
        <v>32</v>
      </c>
      <c r="F35" s="65">
        <v>23957.55</v>
      </c>
      <c r="G35" s="60">
        <v>28105.15</v>
      </c>
      <c r="H35" s="60">
        <v>0</v>
      </c>
      <c r="I35" s="65">
        <v>4100</v>
      </c>
      <c r="J35" s="60">
        <v>0</v>
      </c>
      <c r="K35" s="60">
        <v>0</v>
      </c>
      <c r="L35" s="60">
        <v>0</v>
      </c>
      <c r="M35" s="149"/>
    </row>
    <row r="36" spans="1:15" ht="12.75" customHeight="1" outlineLevel="2" collapsed="1" x14ac:dyDescent="0.2">
      <c r="A36" s="24"/>
      <c r="B36" s="24"/>
      <c r="C36" s="24">
        <v>223</v>
      </c>
      <c r="D36" s="24"/>
      <c r="E36" s="97" t="s">
        <v>129</v>
      </c>
      <c r="F36" s="65">
        <f t="shared" ref="F36:K36" si="26">SUM(F37:F47)</f>
        <v>220235.72</v>
      </c>
      <c r="G36" s="60">
        <f t="shared" si="26"/>
        <v>233132.94999999998</v>
      </c>
      <c r="H36" s="60">
        <f t="shared" si="26"/>
        <v>179600</v>
      </c>
      <c r="I36" s="60">
        <f t="shared" si="26"/>
        <v>166000</v>
      </c>
      <c r="J36" s="60">
        <f t="shared" si="26"/>
        <v>170400</v>
      </c>
      <c r="K36" s="60">
        <f t="shared" si="26"/>
        <v>170400</v>
      </c>
      <c r="L36" s="60">
        <f t="shared" ref="L36" si="27">SUM(L37:L47)</f>
        <v>170400</v>
      </c>
      <c r="M36" s="149"/>
    </row>
    <row r="37" spans="1:15" ht="12.75" hidden="1" customHeight="1" outlineLevel="3" x14ac:dyDescent="0.2">
      <c r="A37" s="24"/>
      <c r="B37" s="24"/>
      <c r="C37" s="24"/>
      <c r="D37" s="24">
        <v>223001</v>
      </c>
      <c r="E37" s="97" t="s">
        <v>262</v>
      </c>
      <c r="F37" s="65">
        <v>21847.67</v>
      </c>
      <c r="G37" s="60">
        <v>19069.099999999999</v>
      </c>
      <c r="H37" s="65">
        <v>15000</v>
      </c>
      <c r="I37" s="60">
        <v>4000</v>
      </c>
      <c r="J37" s="60">
        <v>0</v>
      </c>
      <c r="K37" s="60">
        <v>0</v>
      </c>
      <c r="L37" s="60">
        <v>0</v>
      </c>
      <c r="M37" s="149"/>
    </row>
    <row r="38" spans="1:15" ht="12.75" hidden="1" customHeight="1" outlineLevel="3" x14ac:dyDescent="0.2">
      <c r="A38" s="24"/>
      <c r="B38" s="24"/>
      <c r="C38" s="24"/>
      <c r="D38" s="24">
        <v>223001</v>
      </c>
      <c r="E38" s="97" t="s">
        <v>263</v>
      </c>
      <c r="F38" s="65">
        <v>97.5</v>
      </c>
      <c r="G38" s="60">
        <v>1851.5</v>
      </c>
      <c r="H38" s="65">
        <v>1800</v>
      </c>
      <c r="I38" s="60">
        <v>0</v>
      </c>
      <c r="J38" s="60">
        <v>1000</v>
      </c>
      <c r="K38" s="60">
        <v>1000</v>
      </c>
      <c r="L38" s="60">
        <v>1000</v>
      </c>
      <c r="M38" s="149"/>
    </row>
    <row r="39" spans="1:15" ht="12.75" hidden="1" customHeight="1" outlineLevel="3" x14ac:dyDescent="0.2">
      <c r="A39" s="24"/>
      <c r="B39" s="24"/>
      <c r="C39" s="24"/>
      <c r="D39" s="24">
        <v>223001</v>
      </c>
      <c r="E39" s="97" t="s">
        <v>130</v>
      </c>
      <c r="F39" s="65">
        <v>399</v>
      </c>
      <c r="G39" s="60">
        <v>306</v>
      </c>
      <c r="H39" s="65">
        <v>400</v>
      </c>
      <c r="I39" s="60">
        <v>400</v>
      </c>
      <c r="J39" s="60">
        <v>400</v>
      </c>
      <c r="K39" s="60">
        <v>400</v>
      </c>
      <c r="L39" s="60">
        <v>400</v>
      </c>
      <c r="M39" s="149"/>
    </row>
    <row r="40" spans="1:15" ht="12.75" hidden="1" customHeight="1" outlineLevel="3" x14ac:dyDescent="0.2">
      <c r="A40" s="24"/>
      <c r="B40" s="24"/>
      <c r="C40" s="24"/>
      <c r="D40" s="24">
        <v>223001</v>
      </c>
      <c r="E40" s="97" t="s">
        <v>260</v>
      </c>
      <c r="F40" s="65">
        <v>11836.75</v>
      </c>
      <c r="G40" s="60">
        <v>11751.16</v>
      </c>
      <c r="H40" s="65">
        <v>15000</v>
      </c>
      <c r="I40" s="60">
        <v>22000</v>
      </c>
      <c r="J40" s="60">
        <v>25000</v>
      </c>
      <c r="K40" s="60">
        <v>25000</v>
      </c>
      <c r="L40" s="60">
        <v>25000</v>
      </c>
      <c r="M40" s="149"/>
    </row>
    <row r="41" spans="1:15" ht="12.75" hidden="1" customHeight="1" outlineLevel="3" x14ac:dyDescent="0.2">
      <c r="A41" s="24"/>
      <c r="B41" s="24"/>
      <c r="C41" s="24"/>
      <c r="D41" s="24">
        <v>223001</v>
      </c>
      <c r="E41" s="97" t="s">
        <v>131</v>
      </c>
      <c r="F41" s="65">
        <f>1300+2295.19</f>
        <v>3595.19</v>
      </c>
      <c r="G41" s="60">
        <f>2070+3739.05</f>
        <v>5809.05</v>
      </c>
      <c r="H41" s="65">
        <f>2000+3000</f>
        <v>5000</v>
      </c>
      <c r="I41" s="60">
        <v>5000</v>
      </c>
      <c r="J41" s="60">
        <v>5000</v>
      </c>
      <c r="K41" s="60">
        <v>5000</v>
      </c>
      <c r="L41" s="60">
        <v>5000</v>
      </c>
      <c r="M41"/>
    </row>
    <row r="42" spans="1:15" ht="12.75" hidden="1" customHeight="1" outlineLevel="3" x14ac:dyDescent="0.2">
      <c r="A42" s="24"/>
      <c r="B42" s="24"/>
      <c r="C42" s="24"/>
      <c r="D42" s="24">
        <v>223001</v>
      </c>
      <c r="E42" s="97" t="s">
        <v>360</v>
      </c>
      <c r="F42" s="65">
        <v>13705.93</v>
      </c>
      <c r="G42" s="65">
        <v>23703.279999999999</v>
      </c>
      <c r="H42" s="65">
        <v>24000</v>
      </c>
      <c r="I42" s="65">
        <v>11600</v>
      </c>
      <c r="J42" s="65">
        <v>0</v>
      </c>
      <c r="K42" s="65">
        <v>0</v>
      </c>
      <c r="L42" s="65">
        <v>0</v>
      </c>
      <c r="M42"/>
    </row>
    <row r="43" spans="1:15" ht="12.75" hidden="1" customHeight="1" outlineLevel="3" x14ac:dyDescent="0.2">
      <c r="A43" s="24"/>
      <c r="B43" s="24"/>
      <c r="C43" s="24"/>
      <c r="D43" s="24">
        <v>223001</v>
      </c>
      <c r="E43" s="97" t="s">
        <v>361</v>
      </c>
      <c r="F43" s="65">
        <v>20345.46</v>
      </c>
      <c r="G43" s="65">
        <v>27432.39</v>
      </c>
      <c r="H43" s="65">
        <v>27000</v>
      </c>
      <c r="I43" s="65">
        <v>27000</v>
      </c>
      <c r="J43" s="65">
        <v>27000</v>
      </c>
      <c r="K43" s="65">
        <v>27000</v>
      </c>
      <c r="L43" s="65">
        <v>27000</v>
      </c>
      <c r="M43"/>
    </row>
    <row r="44" spans="1:15" ht="12.75" hidden="1" customHeight="1" outlineLevel="3" x14ac:dyDescent="0.2">
      <c r="A44" s="24"/>
      <c r="B44" s="24"/>
      <c r="C44" s="24"/>
      <c r="D44" s="24">
        <v>223002</v>
      </c>
      <c r="E44" s="97" t="s">
        <v>264</v>
      </c>
      <c r="F44" s="65">
        <v>48170</v>
      </c>
      <c r="G44" s="60">
        <v>44320</v>
      </c>
      <c r="H44" s="60">
        <v>45000</v>
      </c>
      <c r="I44" s="65">
        <v>45000</v>
      </c>
      <c r="J44" s="65">
        <v>50000</v>
      </c>
      <c r="K44" s="65">
        <v>50000</v>
      </c>
      <c r="L44" s="65">
        <v>50000</v>
      </c>
      <c r="M44"/>
    </row>
    <row r="45" spans="1:15" ht="12.75" hidden="1" customHeight="1" outlineLevel="3" x14ac:dyDescent="0.2">
      <c r="A45" s="24"/>
      <c r="B45" s="24"/>
      <c r="C45" s="24"/>
      <c r="D45" s="24">
        <v>223002</v>
      </c>
      <c r="E45" s="97" t="s">
        <v>265</v>
      </c>
      <c r="F45" s="65">
        <v>9016</v>
      </c>
      <c r="G45" s="60">
        <v>0</v>
      </c>
      <c r="H45" s="60">
        <v>0</v>
      </c>
      <c r="I45" s="65">
        <v>0</v>
      </c>
      <c r="J45" s="65">
        <v>0</v>
      </c>
      <c r="K45" s="65">
        <v>0</v>
      </c>
      <c r="L45" s="65">
        <v>0</v>
      </c>
      <c r="M45"/>
    </row>
    <row r="46" spans="1:15" ht="12.75" hidden="1" customHeight="1" outlineLevel="3" x14ac:dyDescent="0.2">
      <c r="A46" s="24"/>
      <c r="B46" s="24"/>
      <c r="C46" s="24"/>
      <c r="D46" s="24">
        <v>223003</v>
      </c>
      <c r="E46" s="97" t="s">
        <v>362</v>
      </c>
      <c r="F46" s="65">
        <v>44891.99</v>
      </c>
      <c r="G46" s="65">
        <v>53648.44</v>
      </c>
      <c r="H46" s="65">
        <f>49000-21400-6200</f>
        <v>21400</v>
      </c>
      <c r="I46" s="65">
        <v>26000</v>
      </c>
      <c r="J46" s="65">
        <v>0</v>
      </c>
      <c r="K46" s="65">
        <v>0</v>
      </c>
      <c r="L46" s="65">
        <v>0</v>
      </c>
      <c r="M46"/>
    </row>
    <row r="47" spans="1:15" ht="12.75" hidden="1" customHeight="1" outlineLevel="3" x14ac:dyDescent="0.2">
      <c r="A47" s="24"/>
      <c r="B47" s="24"/>
      <c r="C47" s="24"/>
      <c r="D47" s="24">
        <v>223003</v>
      </c>
      <c r="E47" s="97" t="s">
        <v>363</v>
      </c>
      <c r="F47" s="65">
        <v>46330.23</v>
      </c>
      <c r="G47" s="65">
        <v>45242.03</v>
      </c>
      <c r="H47" s="65">
        <f>41000-16000</f>
        <v>25000</v>
      </c>
      <c r="I47" s="65">
        <f>41000-16000</f>
        <v>25000</v>
      </c>
      <c r="J47" s="65">
        <v>62000</v>
      </c>
      <c r="K47" s="65">
        <v>62000</v>
      </c>
      <c r="L47" s="65">
        <v>62000</v>
      </c>
      <c r="M47"/>
    </row>
    <row r="48" spans="1:15" ht="12.75" customHeight="1" outlineLevel="1" x14ac:dyDescent="0.2">
      <c r="A48" s="24"/>
      <c r="B48" s="24">
        <v>240</v>
      </c>
      <c r="C48" s="24"/>
      <c r="D48" s="24"/>
      <c r="E48" s="97" t="s">
        <v>132</v>
      </c>
      <c r="F48" s="65">
        <f t="shared" ref="F48:K48" si="28">SUM(F49:F50)</f>
        <v>1246.71</v>
      </c>
      <c r="G48" s="65">
        <f t="shared" ref="G48" si="29">SUM(G49:G50)</f>
        <v>1292.53</v>
      </c>
      <c r="H48" s="65">
        <f t="shared" si="28"/>
        <v>1010</v>
      </c>
      <c r="I48" s="65">
        <f t="shared" ref="I48:J48" si="30">SUM(I49:I50)</f>
        <v>3510</v>
      </c>
      <c r="J48" s="65">
        <f t="shared" si="30"/>
        <v>3010</v>
      </c>
      <c r="K48" s="65">
        <f t="shared" si="28"/>
        <v>2510</v>
      </c>
      <c r="L48" s="65">
        <f t="shared" ref="L48" si="31">SUM(L49:L50)</f>
        <v>2010</v>
      </c>
      <c r="M48"/>
    </row>
    <row r="49" spans="1:14" ht="12.75" customHeight="1" outlineLevel="2" x14ac:dyDescent="0.2">
      <c r="A49" s="24"/>
      <c r="B49" s="24"/>
      <c r="C49" s="24">
        <v>243</v>
      </c>
      <c r="D49" s="24"/>
      <c r="E49" s="97" t="s">
        <v>424</v>
      </c>
      <c r="F49" s="65">
        <v>1242.2</v>
      </c>
      <c r="G49" s="65">
        <v>1281.7</v>
      </c>
      <c r="H49" s="65">
        <v>1000</v>
      </c>
      <c r="I49" s="65">
        <v>3500</v>
      </c>
      <c r="J49" s="65">
        <v>3000</v>
      </c>
      <c r="K49" s="65">
        <v>2500</v>
      </c>
      <c r="L49" s="65">
        <v>2000</v>
      </c>
      <c r="M49"/>
    </row>
    <row r="50" spans="1:14" ht="12.75" customHeight="1" outlineLevel="2" x14ac:dyDescent="0.2">
      <c r="A50" s="24"/>
      <c r="B50" s="24"/>
      <c r="C50" s="24">
        <v>244</v>
      </c>
      <c r="D50" s="24"/>
      <c r="E50" s="97" t="s">
        <v>425</v>
      </c>
      <c r="F50" s="65">
        <v>4.51</v>
      </c>
      <c r="G50" s="65">
        <v>10.83</v>
      </c>
      <c r="H50" s="65">
        <v>10</v>
      </c>
      <c r="I50" s="65">
        <v>10</v>
      </c>
      <c r="J50" s="65">
        <v>10</v>
      </c>
      <c r="K50" s="65">
        <v>10</v>
      </c>
      <c r="L50" s="65">
        <v>10</v>
      </c>
      <c r="M50"/>
    </row>
    <row r="51" spans="1:14" ht="12.75" customHeight="1" outlineLevel="1" x14ac:dyDescent="0.2">
      <c r="A51" s="24"/>
      <c r="B51" s="24">
        <v>290</v>
      </c>
      <c r="C51" s="24"/>
      <c r="D51" s="24"/>
      <c r="E51" s="97" t="s">
        <v>134</v>
      </c>
      <c r="F51" s="65">
        <f t="shared" ref="F51:L51" si="32">F52</f>
        <v>23157.55</v>
      </c>
      <c r="G51" s="65">
        <f t="shared" si="32"/>
        <v>5065.1000000000004</v>
      </c>
      <c r="H51" s="65">
        <f t="shared" si="32"/>
        <v>22865</v>
      </c>
      <c r="I51" s="65">
        <f t="shared" si="32"/>
        <v>33100</v>
      </c>
      <c r="J51" s="65">
        <f t="shared" si="32"/>
        <v>11000</v>
      </c>
      <c r="K51" s="65">
        <f t="shared" si="32"/>
        <v>11000</v>
      </c>
      <c r="L51" s="65">
        <f t="shared" si="32"/>
        <v>11000</v>
      </c>
      <c r="M51"/>
    </row>
    <row r="52" spans="1:14" ht="12.75" customHeight="1" outlineLevel="2" x14ac:dyDescent="0.2">
      <c r="A52" s="24"/>
      <c r="B52" s="24"/>
      <c r="C52" s="24">
        <v>292</v>
      </c>
      <c r="D52" s="24"/>
      <c r="E52" s="97" t="s">
        <v>131</v>
      </c>
      <c r="F52" s="65">
        <f t="shared" ref="F52:K52" si="33">SUM(F53:F56)</f>
        <v>23157.55</v>
      </c>
      <c r="G52" s="65">
        <f t="shared" si="33"/>
        <v>5065.1000000000004</v>
      </c>
      <c r="H52" s="65">
        <f t="shared" ref="H52" si="34">SUM(H53:H56)</f>
        <v>22865</v>
      </c>
      <c r="I52" s="65">
        <f t="shared" si="33"/>
        <v>33100</v>
      </c>
      <c r="J52" s="65">
        <f t="shared" si="33"/>
        <v>11000</v>
      </c>
      <c r="K52" s="65">
        <f t="shared" si="33"/>
        <v>11000</v>
      </c>
      <c r="L52" s="65">
        <f t="shared" ref="L52" si="35">SUM(L53:L56)</f>
        <v>11000</v>
      </c>
      <c r="M52"/>
    </row>
    <row r="53" spans="1:14" ht="12.75" hidden="1" customHeight="1" outlineLevel="3" x14ac:dyDescent="0.2">
      <c r="A53" s="24"/>
      <c r="B53" s="24"/>
      <c r="C53" s="24"/>
      <c r="D53" s="24">
        <v>292008</v>
      </c>
      <c r="E53" s="97" t="s">
        <v>91</v>
      </c>
      <c r="F53" s="65">
        <v>473.38</v>
      </c>
      <c r="G53" s="60">
        <v>86.82</v>
      </c>
      <c r="H53" s="65">
        <v>200</v>
      </c>
      <c r="I53" s="65">
        <v>10000</v>
      </c>
      <c r="J53" s="65">
        <v>10000</v>
      </c>
      <c r="K53" s="65">
        <v>10000</v>
      </c>
      <c r="L53" s="65">
        <v>10000</v>
      </c>
      <c r="M53"/>
    </row>
    <row r="54" spans="1:14" ht="12.75" hidden="1" customHeight="1" outlineLevel="3" x14ac:dyDescent="0.2">
      <c r="A54" s="24"/>
      <c r="B54" s="24"/>
      <c r="C54" s="24"/>
      <c r="D54" s="24">
        <v>292012</v>
      </c>
      <c r="E54" s="97" t="s">
        <v>266</v>
      </c>
      <c r="F54" s="65">
        <v>13419.62</v>
      </c>
      <c r="G54" s="60">
        <v>1457.07</v>
      </c>
      <c r="H54" s="65">
        <v>21665</v>
      </c>
      <c r="I54" s="65">
        <v>21800</v>
      </c>
      <c r="J54" s="65">
        <v>0</v>
      </c>
      <c r="K54" s="65">
        <v>0</v>
      </c>
      <c r="L54" s="65">
        <v>0</v>
      </c>
      <c r="M54"/>
    </row>
    <row r="55" spans="1:14" ht="12.75" hidden="1" customHeight="1" outlineLevel="3" x14ac:dyDescent="0.2">
      <c r="A55" s="24"/>
      <c r="B55" s="24"/>
      <c r="C55" s="24"/>
      <c r="D55" s="24">
        <v>292017</v>
      </c>
      <c r="E55" s="97" t="s">
        <v>55</v>
      </c>
      <c r="F55" s="65">
        <v>6175.93</v>
      </c>
      <c r="G55" s="60">
        <v>2906.27</v>
      </c>
      <c r="H55" s="65">
        <v>0</v>
      </c>
      <c r="I55" s="65">
        <v>0</v>
      </c>
      <c r="J55" s="65">
        <v>0</v>
      </c>
      <c r="K55" s="65">
        <v>0</v>
      </c>
      <c r="L55" s="65">
        <v>0</v>
      </c>
      <c r="M55"/>
    </row>
    <row r="56" spans="1:14" ht="12.75" hidden="1" customHeight="1" outlineLevel="3" x14ac:dyDescent="0.2">
      <c r="A56" s="24"/>
      <c r="B56" s="24"/>
      <c r="C56" s="24"/>
      <c r="D56" s="24">
        <v>292027</v>
      </c>
      <c r="E56" s="22" t="s">
        <v>135</v>
      </c>
      <c r="F56" s="61">
        <v>3088.62</v>
      </c>
      <c r="G56" s="62">
        <v>614.94000000000005</v>
      </c>
      <c r="H56" s="61">
        <v>1000</v>
      </c>
      <c r="I56" s="61">
        <v>1300</v>
      </c>
      <c r="J56" s="61">
        <v>1000</v>
      </c>
      <c r="K56" s="61">
        <v>1000</v>
      </c>
      <c r="L56" s="61">
        <v>1000</v>
      </c>
      <c r="M56"/>
    </row>
    <row r="57" spans="1:14" ht="12.75" customHeight="1" x14ac:dyDescent="0.2">
      <c r="A57" s="50">
        <v>300</v>
      </c>
      <c r="B57" s="50"/>
      <c r="C57" s="50"/>
      <c r="D57" s="50"/>
      <c r="E57" s="96" t="s">
        <v>136</v>
      </c>
      <c r="F57" s="63">
        <f t="shared" ref="F57:L57" si="36">F58</f>
        <v>471165.82</v>
      </c>
      <c r="G57" s="66">
        <f t="shared" si="36"/>
        <v>591068.38000000012</v>
      </c>
      <c r="H57" s="66">
        <f t="shared" si="36"/>
        <v>704310</v>
      </c>
      <c r="I57" s="63">
        <f t="shared" si="36"/>
        <v>726630</v>
      </c>
      <c r="J57" s="63">
        <f t="shared" si="36"/>
        <v>877190</v>
      </c>
      <c r="K57" s="63">
        <f t="shared" si="36"/>
        <v>892690</v>
      </c>
      <c r="L57" s="63">
        <f t="shared" si="36"/>
        <v>913190</v>
      </c>
      <c r="M57"/>
    </row>
    <row r="58" spans="1:14" ht="12.75" customHeight="1" outlineLevel="1" x14ac:dyDescent="0.2">
      <c r="A58" s="24"/>
      <c r="B58" s="24">
        <v>310</v>
      </c>
      <c r="C58" s="24"/>
      <c r="D58" s="24"/>
      <c r="E58" s="22" t="s">
        <v>137</v>
      </c>
      <c r="F58" s="61">
        <f t="shared" ref="F58:K58" si="37">F59+F60</f>
        <v>471165.82</v>
      </c>
      <c r="G58" s="62">
        <f t="shared" ref="G58:H58" si="38">G59+G60</f>
        <v>591068.38000000012</v>
      </c>
      <c r="H58" s="61">
        <f t="shared" si="38"/>
        <v>704310</v>
      </c>
      <c r="I58" s="61">
        <f t="shared" ref="I58:J58" si="39">I59+I60</f>
        <v>726630</v>
      </c>
      <c r="J58" s="61">
        <f t="shared" si="39"/>
        <v>877190</v>
      </c>
      <c r="K58" s="61">
        <f t="shared" si="37"/>
        <v>892690</v>
      </c>
      <c r="L58" s="61">
        <f t="shared" ref="L58" si="40">L59+L60</f>
        <v>913190</v>
      </c>
      <c r="M58"/>
    </row>
    <row r="59" spans="1:14" ht="12.75" customHeight="1" outlineLevel="2" x14ac:dyDescent="0.25">
      <c r="A59" s="24"/>
      <c r="B59" s="24"/>
      <c r="C59" s="24">
        <v>311</v>
      </c>
      <c r="D59" s="24"/>
      <c r="E59" s="113" t="s">
        <v>253</v>
      </c>
      <c r="F59" s="65">
        <v>600</v>
      </c>
      <c r="G59" s="60">
        <v>1000</v>
      </c>
      <c r="H59" s="65">
        <v>0</v>
      </c>
      <c r="I59" s="65">
        <v>100</v>
      </c>
      <c r="J59" s="65">
        <v>0</v>
      </c>
      <c r="K59" s="65">
        <v>0</v>
      </c>
      <c r="L59" s="65">
        <v>0</v>
      </c>
      <c r="M59"/>
      <c r="N59" s="4"/>
    </row>
    <row r="60" spans="1:14" ht="12.75" customHeight="1" outlineLevel="2" x14ac:dyDescent="0.25">
      <c r="A60" s="24"/>
      <c r="B60" s="24"/>
      <c r="C60" s="24">
        <v>312</v>
      </c>
      <c r="D60" s="24"/>
      <c r="E60" s="113" t="s">
        <v>138</v>
      </c>
      <c r="F60" s="65">
        <f t="shared" ref="F60:K60" si="41">SUM(F61:F69)</f>
        <v>470565.82</v>
      </c>
      <c r="G60" s="60">
        <f t="shared" ref="G60:H60" si="42">SUM(G61:G69)</f>
        <v>590068.38000000012</v>
      </c>
      <c r="H60" s="65">
        <f t="shared" si="42"/>
        <v>704310</v>
      </c>
      <c r="I60" s="65">
        <f t="shared" si="41"/>
        <v>726530</v>
      </c>
      <c r="J60" s="65">
        <f t="shared" si="41"/>
        <v>877190</v>
      </c>
      <c r="K60" s="65">
        <f t="shared" si="41"/>
        <v>892690</v>
      </c>
      <c r="L60" s="65">
        <f t="shared" ref="L60" si="43">SUM(L61:L69)</f>
        <v>913190</v>
      </c>
      <c r="M60"/>
      <c r="N60" s="4"/>
    </row>
    <row r="61" spans="1:14" ht="12.75" hidden="1" customHeight="1" outlineLevel="3" x14ac:dyDescent="0.2">
      <c r="A61" s="24"/>
      <c r="B61" s="24"/>
      <c r="C61" s="24"/>
      <c r="D61" s="24">
        <v>312001</v>
      </c>
      <c r="E61" s="97" t="s">
        <v>468</v>
      </c>
      <c r="F61" s="65">
        <v>0</v>
      </c>
      <c r="G61" s="60">
        <v>156.65</v>
      </c>
      <c r="H61" s="65">
        <f>16000+30000</f>
        <v>46000</v>
      </c>
      <c r="I61" s="65">
        <v>62000</v>
      </c>
      <c r="J61" s="65">
        <v>100000</v>
      </c>
      <c r="K61" s="65">
        <v>110000</v>
      </c>
      <c r="L61" s="65">
        <v>120000</v>
      </c>
      <c r="M61"/>
    </row>
    <row r="62" spans="1:14" ht="12.75" hidden="1" customHeight="1" outlineLevel="3" x14ac:dyDescent="0.2">
      <c r="A62" s="24"/>
      <c r="B62" s="24"/>
      <c r="C62" s="24"/>
      <c r="D62" s="24">
        <v>312001</v>
      </c>
      <c r="E62" s="97" t="s">
        <v>467</v>
      </c>
      <c r="F62" s="65">
        <v>0</v>
      </c>
      <c r="G62" s="60">
        <v>11832.33</v>
      </c>
      <c r="H62" s="65">
        <v>0</v>
      </c>
      <c r="I62" s="65">
        <v>0</v>
      </c>
      <c r="J62" s="65">
        <v>0</v>
      </c>
      <c r="K62" s="65">
        <v>0</v>
      </c>
      <c r="L62" s="65">
        <v>0</v>
      </c>
      <c r="M62"/>
    </row>
    <row r="63" spans="1:14" ht="12.75" hidden="1" customHeight="1" outlineLevel="3" x14ac:dyDescent="0.2">
      <c r="A63" s="24"/>
      <c r="B63" s="24"/>
      <c r="C63" s="24"/>
      <c r="D63" s="24">
        <v>312012</v>
      </c>
      <c r="E63" s="97" t="s">
        <v>268</v>
      </c>
      <c r="F63" s="65">
        <v>3174.58</v>
      </c>
      <c r="G63" s="60">
        <v>4244.93</v>
      </c>
      <c r="H63" s="60">
        <v>4650</v>
      </c>
      <c r="I63" s="60">
        <v>4650</v>
      </c>
      <c r="J63" s="60">
        <v>4700</v>
      </c>
      <c r="K63" s="60">
        <v>4700</v>
      </c>
      <c r="L63" s="60">
        <v>4700</v>
      </c>
      <c r="M63"/>
    </row>
    <row r="64" spans="1:14" ht="12.75" hidden="1" customHeight="1" outlineLevel="3" x14ac:dyDescent="0.2">
      <c r="A64" s="24"/>
      <c r="B64" s="24"/>
      <c r="C64" s="24"/>
      <c r="D64" s="24">
        <v>312012</v>
      </c>
      <c r="E64" s="97" t="s">
        <v>35</v>
      </c>
      <c r="F64" s="65">
        <v>443934</v>
      </c>
      <c r="G64" s="65">
        <v>548876</v>
      </c>
      <c r="H64" s="60">
        <v>630000</v>
      </c>
      <c r="I64" s="60">
        <v>630000</v>
      </c>
      <c r="J64" s="60">
        <v>745000</v>
      </c>
      <c r="K64" s="60">
        <v>750000</v>
      </c>
      <c r="L64" s="60">
        <v>760000</v>
      </c>
      <c r="M64"/>
    </row>
    <row r="65" spans="1:13" ht="12.75" hidden="1" customHeight="1" outlineLevel="3" x14ac:dyDescent="0.2">
      <c r="A65" s="24"/>
      <c r="B65" s="24"/>
      <c r="C65" s="24"/>
      <c r="D65" s="24">
        <v>312012</v>
      </c>
      <c r="E65" s="97" t="s">
        <v>299</v>
      </c>
      <c r="F65" s="65">
        <v>3371.26</v>
      </c>
      <c r="G65" s="60">
        <v>1719.13</v>
      </c>
      <c r="H65" s="60">
        <v>1800</v>
      </c>
      <c r="I65" s="60">
        <v>2500</v>
      </c>
      <c r="J65" s="60">
        <v>2600</v>
      </c>
      <c r="K65" s="60">
        <v>2600</v>
      </c>
      <c r="L65" s="60">
        <v>2600</v>
      </c>
      <c r="M65"/>
    </row>
    <row r="66" spans="1:13" ht="12.75" hidden="1" customHeight="1" outlineLevel="3" x14ac:dyDescent="0.2">
      <c r="A66" s="24"/>
      <c r="B66" s="24"/>
      <c r="C66" s="24"/>
      <c r="D66" s="24">
        <v>312012</v>
      </c>
      <c r="E66" s="97" t="s">
        <v>33</v>
      </c>
      <c r="F66" s="65">
        <v>10002</v>
      </c>
      <c r="G66" s="65">
        <v>9339</v>
      </c>
      <c r="H66" s="65">
        <v>9500</v>
      </c>
      <c r="I66" s="65">
        <v>11000</v>
      </c>
      <c r="J66" s="65">
        <v>11000</v>
      </c>
      <c r="K66" s="65">
        <v>11000</v>
      </c>
      <c r="L66" s="65">
        <v>11000</v>
      </c>
      <c r="M66"/>
    </row>
    <row r="67" spans="1:13" ht="12.75" hidden="1" customHeight="1" outlineLevel="3" x14ac:dyDescent="0.2">
      <c r="A67" s="24"/>
      <c r="B67" s="24"/>
      <c r="C67" s="24"/>
      <c r="D67" s="24">
        <v>312012</v>
      </c>
      <c r="E67" s="97" t="s">
        <v>36</v>
      </c>
      <c r="F67" s="65">
        <v>8608</v>
      </c>
      <c r="G67" s="65">
        <v>10528</v>
      </c>
      <c r="H67" s="60">
        <v>11000</v>
      </c>
      <c r="I67" s="60">
        <v>11800</v>
      </c>
      <c r="J67" s="60">
        <v>12500</v>
      </c>
      <c r="K67" s="60">
        <v>13000</v>
      </c>
      <c r="L67" s="60">
        <v>13500</v>
      </c>
      <c r="M67"/>
    </row>
    <row r="68" spans="1:13" ht="12.75" hidden="1" customHeight="1" outlineLevel="3" x14ac:dyDescent="0.2">
      <c r="A68" s="24"/>
      <c r="B68" s="24"/>
      <c r="C68" s="24"/>
      <c r="D68" s="24">
        <v>312012</v>
      </c>
      <c r="E68" s="97" t="s">
        <v>34</v>
      </c>
      <c r="F68" s="65">
        <v>339.38</v>
      </c>
      <c r="G68" s="60">
        <v>351.17</v>
      </c>
      <c r="H68" s="60">
        <v>360</v>
      </c>
      <c r="I68" s="60">
        <v>380</v>
      </c>
      <c r="J68" s="60">
        <v>390</v>
      </c>
      <c r="K68" s="60">
        <v>390</v>
      </c>
      <c r="L68" s="60">
        <v>390</v>
      </c>
      <c r="M68"/>
    </row>
    <row r="69" spans="1:13" ht="12.75" hidden="1" customHeight="1" outlineLevel="3" x14ac:dyDescent="0.2">
      <c r="A69" s="24"/>
      <c r="B69" s="24"/>
      <c r="C69" s="24"/>
      <c r="D69" s="24">
        <v>312012</v>
      </c>
      <c r="E69" s="97" t="s">
        <v>92</v>
      </c>
      <c r="F69" s="65">
        <v>1136.5999999999999</v>
      </c>
      <c r="G69" s="60">
        <v>3021.17</v>
      </c>
      <c r="H69" s="60">
        <v>1000</v>
      </c>
      <c r="I69" s="60">
        <v>4200</v>
      </c>
      <c r="J69" s="60">
        <v>1000</v>
      </c>
      <c r="K69" s="60">
        <v>1000</v>
      </c>
      <c r="L69" s="60">
        <v>1000</v>
      </c>
      <c r="M69"/>
    </row>
    <row r="70" spans="1:13" ht="12.75" customHeight="1" x14ac:dyDescent="0.2">
      <c r="A70" s="14"/>
      <c r="B70" s="14"/>
      <c r="C70" s="14"/>
      <c r="D70" s="41"/>
      <c r="E70" s="42"/>
      <c r="F70" s="67"/>
      <c r="G70" s="67"/>
      <c r="H70" s="67"/>
      <c r="I70" s="67"/>
      <c r="J70" s="67"/>
      <c r="K70" s="67"/>
      <c r="L70" s="67"/>
      <c r="M70"/>
    </row>
    <row r="71" spans="1:13" ht="15.75" customHeight="1" x14ac:dyDescent="0.25">
      <c r="A71" s="168" t="s">
        <v>6</v>
      </c>
      <c r="B71" s="168"/>
      <c r="C71" s="168"/>
      <c r="D71" s="168"/>
      <c r="E71" s="168"/>
      <c r="F71" s="68">
        <f t="shared" ref="F71:L71" si="44">F5+F22+F57</f>
        <v>2593878.5499999998</v>
      </c>
      <c r="G71" s="68">
        <f t="shared" si="44"/>
        <v>3257748.2800000003</v>
      </c>
      <c r="H71" s="68">
        <f t="shared" si="44"/>
        <v>3494487</v>
      </c>
      <c r="I71" s="68">
        <f t="shared" si="44"/>
        <v>3688105</v>
      </c>
      <c r="J71" s="68">
        <f t="shared" si="44"/>
        <v>3932871</v>
      </c>
      <c r="K71" s="68">
        <f t="shared" si="44"/>
        <v>4004780</v>
      </c>
      <c r="L71" s="68">
        <f t="shared" si="44"/>
        <v>4035780</v>
      </c>
      <c r="M71"/>
    </row>
    <row r="72" spans="1:13" x14ac:dyDescent="0.2">
      <c r="A72" s="14"/>
      <c r="B72" s="14"/>
      <c r="C72" s="14"/>
      <c r="D72" s="41"/>
      <c r="E72" s="42"/>
      <c r="F72" s="42"/>
      <c r="G72" s="42"/>
      <c r="H72" s="42"/>
      <c r="I72" s="42"/>
      <c r="J72" s="42"/>
      <c r="K72" s="42"/>
      <c r="L72" s="42"/>
      <c r="M72"/>
    </row>
    <row r="73" spans="1:13" ht="30" customHeight="1" x14ac:dyDescent="0.2">
      <c r="A73" s="169" t="s">
        <v>63</v>
      </c>
      <c r="B73" s="169"/>
      <c r="C73" s="169"/>
      <c r="D73" s="169"/>
      <c r="E73" s="169"/>
      <c r="F73" s="49" t="s">
        <v>440</v>
      </c>
      <c r="G73" s="49" t="s">
        <v>499</v>
      </c>
      <c r="H73" s="49" t="s">
        <v>498</v>
      </c>
      <c r="I73" s="49" t="s">
        <v>497</v>
      </c>
      <c r="J73" s="49" t="s">
        <v>390</v>
      </c>
      <c r="K73" s="49" t="s">
        <v>442</v>
      </c>
      <c r="L73" s="49" t="s">
        <v>532</v>
      </c>
      <c r="M73"/>
    </row>
    <row r="74" spans="1:13" s="57" customFormat="1" ht="15.75" customHeight="1" x14ac:dyDescent="0.25">
      <c r="A74" s="51">
        <v>200</v>
      </c>
      <c r="B74" s="51"/>
      <c r="C74" s="51"/>
      <c r="D74" s="51"/>
      <c r="E74" s="95" t="s">
        <v>119</v>
      </c>
      <c r="F74" s="66">
        <f t="shared" ref="F74:L77" si="45">F75</f>
        <v>200</v>
      </c>
      <c r="G74" s="66">
        <f t="shared" si="45"/>
        <v>4646</v>
      </c>
      <c r="H74" s="66">
        <f t="shared" si="45"/>
        <v>1000</v>
      </c>
      <c r="I74" s="66">
        <f t="shared" si="45"/>
        <v>11800</v>
      </c>
      <c r="J74" s="66">
        <f t="shared" si="45"/>
        <v>1000</v>
      </c>
      <c r="K74" s="66">
        <f t="shared" si="45"/>
        <v>1000</v>
      </c>
      <c r="L74" s="66">
        <f t="shared" si="45"/>
        <v>1000</v>
      </c>
      <c r="M74" s="58"/>
    </row>
    <row r="75" spans="1:13" ht="12.75" customHeight="1" outlineLevel="1" x14ac:dyDescent="0.2">
      <c r="A75" s="29"/>
      <c r="B75" s="29">
        <v>230</v>
      </c>
      <c r="C75" s="29"/>
      <c r="D75" s="29"/>
      <c r="E75" s="37" t="s">
        <v>140</v>
      </c>
      <c r="F75" s="62">
        <f t="shared" ref="F75:K75" si="46">F76+F77</f>
        <v>200</v>
      </c>
      <c r="G75" s="62">
        <f t="shared" ref="G75:H75" si="47">G76+G77</f>
        <v>4646</v>
      </c>
      <c r="H75" s="62">
        <f t="shared" si="47"/>
        <v>1000</v>
      </c>
      <c r="I75" s="62">
        <f t="shared" si="46"/>
        <v>11800</v>
      </c>
      <c r="J75" s="62">
        <f t="shared" si="46"/>
        <v>1000</v>
      </c>
      <c r="K75" s="62">
        <f t="shared" si="46"/>
        <v>1000</v>
      </c>
      <c r="L75" s="62">
        <f t="shared" ref="L75" si="48">L76+L77</f>
        <v>1000</v>
      </c>
      <c r="M75"/>
    </row>
    <row r="76" spans="1:13" ht="12.75" customHeight="1" outlineLevel="2" x14ac:dyDescent="0.2">
      <c r="A76" s="29"/>
      <c r="B76" s="29"/>
      <c r="C76" s="29">
        <v>231</v>
      </c>
      <c r="D76" s="29"/>
      <c r="E76" s="37" t="s">
        <v>443</v>
      </c>
      <c r="F76" s="62">
        <v>200</v>
      </c>
      <c r="G76" s="62">
        <v>0</v>
      </c>
      <c r="H76" s="62">
        <v>0</v>
      </c>
      <c r="I76" s="62">
        <v>0</v>
      </c>
      <c r="J76" s="62">
        <v>0</v>
      </c>
      <c r="K76" s="62">
        <v>0</v>
      </c>
      <c r="L76" s="62">
        <v>0</v>
      </c>
      <c r="M76"/>
    </row>
    <row r="77" spans="1:13" ht="12.75" customHeight="1" outlineLevel="2" x14ac:dyDescent="0.2">
      <c r="A77" s="29"/>
      <c r="B77" s="29"/>
      <c r="C77" s="29">
        <v>233</v>
      </c>
      <c r="D77" s="29"/>
      <c r="E77" s="37" t="s">
        <v>141</v>
      </c>
      <c r="F77" s="62">
        <f t="shared" si="45"/>
        <v>0</v>
      </c>
      <c r="G77" s="62">
        <f t="shared" si="45"/>
        <v>4646</v>
      </c>
      <c r="H77" s="62">
        <f t="shared" si="45"/>
        <v>1000</v>
      </c>
      <c r="I77" s="62">
        <f t="shared" si="45"/>
        <v>11800</v>
      </c>
      <c r="J77" s="62">
        <f t="shared" si="45"/>
        <v>1000</v>
      </c>
      <c r="K77" s="62">
        <f t="shared" si="45"/>
        <v>1000</v>
      </c>
      <c r="L77" s="62">
        <f t="shared" si="45"/>
        <v>1000</v>
      </c>
      <c r="M77"/>
    </row>
    <row r="78" spans="1:13" ht="12.75" hidden="1" customHeight="1" outlineLevel="3" x14ac:dyDescent="0.2">
      <c r="A78" s="29"/>
      <c r="B78" s="29"/>
      <c r="C78" s="29"/>
      <c r="D78" s="29">
        <v>233001</v>
      </c>
      <c r="E78" s="93" t="s">
        <v>139</v>
      </c>
      <c r="F78" s="60">
        <v>0</v>
      </c>
      <c r="G78" s="60">
        <v>4646</v>
      </c>
      <c r="H78" s="60">
        <v>1000</v>
      </c>
      <c r="I78" s="65">
        <v>11800</v>
      </c>
      <c r="J78" s="60">
        <v>1000</v>
      </c>
      <c r="K78" s="60">
        <v>1000</v>
      </c>
      <c r="L78" s="60">
        <v>1000</v>
      </c>
      <c r="M78"/>
    </row>
    <row r="79" spans="1:13" s="57" customFormat="1" ht="15.75" customHeight="1" x14ac:dyDescent="0.25">
      <c r="A79" s="50">
        <v>300</v>
      </c>
      <c r="B79" s="50"/>
      <c r="C79" s="50"/>
      <c r="D79" s="50"/>
      <c r="E79" s="92" t="s">
        <v>136</v>
      </c>
      <c r="F79" s="63">
        <f t="shared" ref="F79:L79" si="49">F80</f>
        <v>0</v>
      </c>
      <c r="G79" s="63">
        <f t="shared" si="49"/>
        <v>343591</v>
      </c>
      <c r="H79" s="63">
        <f t="shared" si="49"/>
        <v>22000</v>
      </c>
      <c r="I79" s="63">
        <f t="shared" si="49"/>
        <v>230000</v>
      </c>
      <c r="J79" s="63">
        <f t="shared" si="49"/>
        <v>10000</v>
      </c>
      <c r="K79" s="63">
        <f t="shared" si="49"/>
        <v>0</v>
      </c>
      <c r="L79" s="63">
        <f t="shared" si="49"/>
        <v>0</v>
      </c>
      <c r="M79" s="58"/>
    </row>
    <row r="80" spans="1:13" ht="12.75" customHeight="1" outlineLevel="1" x14ac:dyDescent="0.2">
      <c r="A80" s="24"/>
      <c r="B80" s="24">
        <v>320</v>
      </c>
      <c r="C80" s="24"/>
      <c r="D80" s="45"/>
      <c r="E80" s="98" t="s">
        <v>142</v>
      </c>
      <c r="F80" s="65">
        <f t="shared" ref="F80:K80" si="50">F81+F82</f>
        <v>0</v>
      </c>
      <c r="G80" s="65">
        <f t="shared" ref="G80:H80" si="51">G81+G82</f>
        <v>343591</v>
      </c>
      <c r="H80" s="65">
        <f t="shared" si="51"/>
        <v>22000</v>
      </c>
      <c r="I80" s="65">
        <f t="shared" si="50"/>
        <v>230000</v>
      </c>
      <c r="J80" s="65">
        <f t="shared" si="50"/>
        <v>10000</v>
      </c>
      <c r="K80" s="65">
        <f t="shared" si="50"/>
        <v>0</v>
      </c>
      <c r="L80" s="65">
        <f t="shared" ref="L80" si="52">L81+L82</f>
        <v>0</v>
      </c>
      <c r="M80"/>
    </row>
    <row r="81" spans="1:13" ht="12.75" customHeight="1" outlineLevel="2" x14ac:dyDescent="0.2">
      <c r="A81" s="24"/>
      <c r="B81" s="24"/>
      <c r="C81" s="24">
        <v>321</v>
      </c>
      <c r="D81" s="45"/>
      <c r="E81" s="98" t="s">
        <v>470</v>
      </c>
      <c r="F81" s="65">
        <f t="shared" ref="F81" si="53">SUM(F82:F83)</f>
        <v>0</v>
      </c>
      <c r="G81" s="65">
        <v>5000</v>
      </c>
      <c r="H81" s="65">
        <v>22000</v>
      </c>
      <c r="I81" s="65">
        <v>22000</v>
      </c>
      <c r="J81" s="65">
        <v>10000</v>
      </c>
      <c r="K81" s="65">
        <f t="shared" ref="K81:L81" si="54">SUM(K82:K83)</f>
        <v>0</v>
      </c>
      <c r="L81" s="65">
        <f t="shared" si="54"/>
        <v>0</v>
      </c>
      <c r="M81"/>
    </row>
    <row r="82" spans="1:13" ht="12.75" customHeight="1" outlineLevel="2" x14ac:dyDescent="0.2">
      <c r="A82" s="24"/>
      <c r="B82" s="24"/>
      <c r="C82" s="24">
        <v>322</v>
      </c>
      <c r="D82" s="45"/>
      <c r="E82" s="98" t="s">
        <v>138</v>
      </c>
      <c r="F82" s="65">
        <f t="shared" ref="F82:K82" si="55">SUM(F83:F86)</f>
        <v>0</v>
      </c>
      <c r="G82" s="65">
        <f t="shared" ref="G82:H82" si="56">SUM(G83:G86)</f>
        <v>338591</v>
      </c>
      <c r="H82" s="65">
        <f t="shared" si="56"/>
        <v>0</v>
      </c>
      <c r="I82" s="65">
        <f t="shared" si="55"/>
        <v>208000</v>
      </c>
      <c r="J82" s="65">
        <f t="shared" si="55"/>
        <v>0</v>
      </c>
      <c r="K82" s="65">
        <f t="shared" si="55"/>
        <v>0</v>
      </c>
      <c r="L82" s="65">
        <f t="shared" ref="L82" si="57">SUM(L83:L86)</f>
        <v>0</v>
      </c>
      <c r="M82"/>
    </row>
    <row r="83" spans="1:13" ht="12.75" hidden="1" customHeight="1" outlineLevel="3" x14ac:dyDescent="0.2">
      <c r="A83" s="29"/>
      <c r="B83" s="29"/>
      <c r="C83" s="29"/>
      <c r="D83" s="29">
        <v>322001</v>
      </c>
      <c r="E83" s="98" t="s">
        <v>414</v>
      </c>
      <c r="F83" s="60">
        <v>0</v>
      </c>
      <c r="G83" s="60">
        <v>325591</v>
      </c>
      <c r="H83" s="60">
        <v>0</v>
      </c>
      <c r="I83" s="60">
        <v>0</v>
      </c>
      <c r="J83" s="60">
        <v>0</v>
      </c>
      <c r="K83" s="60">
        <v>0</v>
      </c>
      <c r="L83" s="60">
        <v>0</v>
      </c>
      <c r="M83"/>
    </row>
    <row r="84" spans="1:13" ht="12.75" hidden="1" customHeight="1" outlineLevel="3" x14ac:dyDescent="0.2">
      <c r="A84" s="29"/>
      <c r="B84" s="29"/>
      <c r="C84" s="29"/>
      <c r="D84" s="29">
        <v>322001</v>
      </c>
      <c r="E84" s="98" t="s">
        <v>469</v>
      </c>
      <c r="F84" s="60">
        <v>0</v>
      </c>
      <c r="G84" s="60">
        <v>13000</v>
      </c>
      <c r="H84" s="60">
        <v>0</v>
      </c>
      <c r="I84" s="60">
        <v>0</v>
      </c>
      <c r="J84" s="60">
        <v>0</v>
      </c>
      <c r="K84" s="60">
        <v>0</v>
      </c>
      <c r="L84" s="60">
        <v>0</v>
      </c>
      <c r="M84"/>
    </row>
    <row r="85" spans="1:13" ht="12.75" hidden="1" customHeight="1" outlineLevel="3" x14ac:dyDescent="0.2">
      <c r="A85" s="29"/>
      <c r="B85" s="29"/>
      <c r="C85" s="29"/>
      <c r="D85" s="29">
        <v>322001</v>
      </c>
      <c r="E85" s="98" t="s">
        <v>516</v>
      </c>
      <c r="F85" s="60">
        <v>0</v>
      </c>
      <c r="G85" s="60">
        <v>0</v>
      </c>
      <c r="H85" s="60">
        <v>0</v>
      </c>
      <c r="I85" s="60">
        <v>8000</v>
      </c>
      <c r="J85" s="60">
        <v>0</v>
      </c>
      <c r="K85" s="60">
        <v>0</v>
      </c>
      <c r="L85" s="60">
        <v>0</v>
      </c>
      <c r="M85"/>
    </row>
    <row r="86" spans="1:13" ht="12.75" hidden="1" customHeight="1" outlineLevel="3" x14ac:dyDescent="0.2">
      <c r="A86" s="29"/>
      <c r="B86" s="29"/>
      <c r="C86" s="29"/>
      <c r="D86" s="29">
        <v>322001</v>
      </c>
      <c r="E86" s="98" t="s">
        <v>517</v>
      </c>
      <c r="F86" s="60">
        <v>0</v>
      </c>
      <c r="G86" s="60">
        <v>0</v>
      </c>
      <c r="H86" s="60">
        <v>0</v>
      </c>
      <c r="I86" s="60">
        <v>200000</v>
      </c>
      <c r="J86" s="60">
        <v>0</v>
      </c>
      <c r="K86" s="60">
        <v>0</v>
      </c>
      <c r="L86" s="60">
        <v>0</v>
      </c>
      <c r="M86"/>
    </row>
    <row r="87" spans="1:13" ht="12.75" customHeight="1" x14ac:dyDescent="0.2">
      <c r="A87" s="14"/>
      <c r="B87" s="14"/>
      <c r="C87" s="14"/>
      <c r="D87" s="41"/>
      <c r="E87" s="42"/>
      <c r="F87" s="69"/>
      <c r="G87" s="69"/>
      <c r="H87" s="69"/>
      <c r="I87" s="69"/>
      <c r="J87" s="69"/>
      <c r="K87" s="69"/>
      <c r="L87" s="69"/>
      <c r="M87"/>
    </row>
    <row r="88" spans="1:13" ht="15.75" x14ac:dyDescent="0.25">
      <c r="A88" s="170" t="s">
        <v>18</v>
      </c>
      <c r="B88" s="170"/>
      <c r="C88" s="170"/>
      <c r="D88" s="170"/>
      <c r="E88" s="170"/>
      <c r="F88" s="68">
        <f t="shared" ref="F88:K88" si="58">F74+F79</f>
        <v>200</v>
      </c>
      <c r="G88" s="68">
        <f t="shared" si="58"/>
        <v>348237</v>
      </c>
      <c r="H88" s="68">
        <f t="shared" si="58"/>
        <v>23000</v>
      </c>
      <c r="I88" s="68">
        <f t="shared" si="58"/>
        <v>241800</v>
      </c>
      <c r="J88" s="68">
        <f t="shared" si="58"/>
        <v>11000</v>
      </c>
      <c r="K88" s="68">
        <f t="shared" si="58"/>
        <v>1000</v>
      </c>
      <c r="L88" s="68">
        <f t="shared" ref="L88" si="59">L74+L79</f>
        <v>1000</v>
      </c>
      <c r="M88"/>
    </row>
    <row r="89" spans="1:13" x14ac:dyDescent="0.2">
      <c r="A89" s="14"/>
      <c r="B89" s="14"/>
      <c r="C89" s="14"/>
      <c r="D89" s="41"/>
      <c r="E89" s="42"/>
      <c r="F89" s="69"/>
      <c r="G89" s="69"/>
      <c r="H89" s="69"/>
      <c r="I89" s="69"/>
      <c r="J89" s="69"/>
      <c r="K89" s="69"/>
      <c r="L89" s="69"/>
      <c r="M89"/>
    </row>
    <row r="90" spans="1:13" ht="15.75" x14ac:dyDescent="0.25">
      <c r="A90" s="171" t="s">
        <v>20</v>
      </c>
      <c r="B90" s="171"/>
      <c r="C90" s="171"/>
      <c r="D90" s="171"/>
      <c r="E90" s="171"/>
      <c r="F90" s="146">
        <f t="shared" ref="F90:K90" si="60">F71+F88</f>
        <v>2594078.5499999998</v>
      </c>
      <c r="G90" s="146">
        <f t="shared" si="60"/>
        <v>3605985.2800000003</v>
      </c>
      <c r="H90" s="146">
        <f t="shared" si="60"/>
        <v>3517487</v>
      </c>
      <c r="I90" s="146">
        <f t="shared" si="60"/>
        <v>3929905</v>
      </c>
      <c r="J90" s="146">
        <f t="shared" si="60"/>
        <v>3943871</v>
      </c>
      <c r="K90" s="146">
        <f t="shared" si="60"/>
        <v>4005780</v>
      </c>
      <c r="L90" s="146">
        <f t="shared" ref="L90" si="61">L71+L88</f>
        <v>4036780</v>
      </c>
      <c r="M90"/>
    </row>
    <row r="91" spans="1:13" x14ac:dyDescent="0.2">
      <c r="A91" s="14"/>
      <c r="B91" s="14"/>
      <c r="C91" s="14"/>
      <c r="D91" s="41"/>
      <c r="E91" s="42"/>
      <c r="F91" s="42"/>
      <c r="G91" s="42"/>
      <c r="H91" s="42"/>
      <c r="I91" s="42"/>
      <c r="J91" s="42"/>
      <c r="K91" s="42"/>
      <c r="L91" s="42"/>
      <c r="M91"/>
    </row>
    <row r="92" spans="1:13" ht="30" customHeight="1" x14ac:dyDescent="0.2">
      <c r="A92" s="169" t="s">
        <v>64</v>
      </c>
      <c r="B92" s="169"/>
      <c r="C92" s="169"/>
      <c r="D92" s="169"/>
      <c r="E92" s="169"/>
      <c r="F92" s="49" t="s">
        <v>440</v>
      </c>
      <c r="G92" s="49" t="s">
        <v>499</v>
      </c>
      <c r="H92" s="49" t="s">
        <v>498</v>
      </c>
      <c r="I92" s="49" t="s">
        <v>497</v>
      </c>
      <c r="J92" s="49" t="s">
        <v>390</v>
      </c>
      <c r="K92" s="49" t="s">
        <v>442</v>
      </c>
      <c r="L92" s="49" t="s">
        <v>532</v>
      </c>
      <c r="M92"/>
    </row>
    <row r="93" spans="1:13" ht="15.75" customHeight="1" x14ac:dyDescent="0.2">
      <c r="A93" s="51">
        <v>400</v>
      </c>
      <c r="B93" s="51"/>
      <c r="C93" s="51"/>
      <c r="D93" s="51"/>
      <c r="E93" s="95" t="s">
        <v>254</v>
      </c>
      <c r="F93" s="66">
        <f t="shared" ref="F93:L93" si="62">F94</f>
        <v>37699.46</v>
      </c>
      <c r="G93" s="66">
        <f t="shared" si="62"/>
        <v>438414.7</v>
      </c>
      <c r="H93" s="66">
        <f t="shared" si="62"/>
        <v>0</v>
      </c>
      <c r="I93" s="66">
        <f t="shared" si="62"/>
        <v>1000</v>
      </c>
      <c r="J93" s="66">
        <f t="shared" si="62"/>
        <v>200500</v>
      </c>
      <c r="K93" s="66">
        <f t="shared" si="62"/>
        <v>0</v>
      </c>
      <c r="L93" s="66">
        <f t="shared" si="62"/>
        <v>0</v>
      </c>
      <c r="M93" s="43"/>
    </row>
    <row r="94" spans="1:13" ht="12.75" customHeight="1" outlineLevel="1" x14ac:dyDescent="0.2">
      <c r="A94" s="29"/>
      <c r="B94" s="29">
        <v>450</v>
      </c>
      <c r="C94" s="29"/>
      <c r="D94" s="29"/>
      <c r="E94" s="37" t="s">
        <v>423</v>
      </c>
      <c r="F94" s="62">
        <f t="shared" ref="F94:K94" si="63">F95+F96+F98</f>
        <v>37699.46</v>
      </c>
      <c r="G94" s="62">
        <f t="shared" ref="G94" si="64">G95+G96+G98</f>
        <v>438414.7</v>
      </c>
      <c r="H94" s="62">
        <f t="shared" si="63"/>
        <v>0</v>
      </c>
      <c r="I94" s="62">
        <f t="shared" ref="I94:J94" si="65">I95+I96+I98</f>
        <v>1000</v>
      </c>
      <c r="J94" s="62">
        <f t="shared" si="65"/>
        <v>200500</v>
      </c>
      <c r="K94" s="62">
        <f t="shared" si="63"/>
        <v>0</v>
      </c>
      <c r="L94" s="62">
        <f t="shared" ref="L94" si="66">L95+L96+L98</f>
        <v>0</v>
      </c>
      <c r="M94" s="43"/>
    </row>
    <row r="95" spans="1:13" ht="12.75" customHeight="1" outlineLevel="2" x14ac:dyDescent="0.2">
      <c r="A95" s="29"/>
      <c r="B95" s="29"/>
      <c r="C95" s="29">
        <v>453</v>
      </c>
      <c r="D95" s="29"/>
      <c r="E95" s="93" t="s">
        <v>106</v>
      </c>
      <c r="F95" s="60">
        <v>0</v>
      </c>
      <c r="G95" s="60">
        <v>337503.18</v>
      </c>
      <c r="H95" s="60">
        <v>0</v>
      </c>
      <c r="I95" s="60">
        <v>0</v>
      </c>
      <c r="J95" s="60">
        <v>200000</v>
      </c>
      <c r="K95" s="60">
        <v>0</v>
      </c>
      <c r="L95" s="60">
        <v>0</v>
      </c>
      <c r="M95" s="43"/>
    </row>
    <row r="96" spans="1:13" ht="12.75" customHeight="1" outlineLevel="2" x14ac:dyDescent="0.2">
      <c r="A96" s="29"/>
      <c r="B96" s="29"/>
      <c r="C96" s="29">
        <v>454</v>
      </c>
      <c r="D96" s="29"/>
      <c r="E96" s="93" t="s">
        <v>143</v>
      </c>
      <c r="F96" s="60">
        <f t="shared" ref="F96:L96" si="67">F97</f>
        <v>0</v>
      </c>
      <c r="G96" s="60">
        <f t="shared" si="67"/>
        <v>100000</v>
      </c>
      <c r="H96" s="60">
        <f t="shared" si="67"/>
        <v>0</v>
      </c>
      <c r="I96" s="60">
        <f t="shared" si="67"/>
        <v>0</v>
      </c>
      <c r="J96" s="60">
        <f t="shared" si="67"/>
        <v>0</v>
      </c>
      <c r="K96" s="60">
        <f t="shared" si="67"/>
        <v>0</v>
      </c>
      <c r="L96" s="60">
        <f t="shared" si="67"/>
        <v>0</v>
      </c>
      <c r="M96" s="43"/>
    </row>
    <row r="97" spans="1:13" ht="12.75" hidden="1" customHeight="1" outlineLevel="3" x14ac:dyDescent="0.2">
      <c r="A97" s="29"/>
      <c r="B97" s="29"/>
      <c r="C97" s="29"/>
      <c r="D97" s="29">
        <v>454001</v>
      </c>
      <c r="E97" s="93" t="s">
        <v>37</v>
      </c>
      <c r="F97" s="60">
        <v>0</v>
      </c>
      <c r="G97" s="60">
        <v>100000</v>
      </c>
      <c r="H97" s="60">
        <v>0</v>
      </c>
      <c r="I97" s="60">
        <v>0</v>
      </c>
      <c r="J97" s="60">
        <v>0</v>
      </c>
      <c r="K97" s="60">
        <v>0</v>
      </c>
      <c r="L97" s="60">
        <v>0</v>
      </c>
      <c r="M97" s="43"/>
    </row>
    <row r="98" spans="1:13" ht="12.75" customHeight="1" outlineLevel="2" collapsed="1" x14ac:dyDescent="0.2">
      <c r="A98" s="29"/>
      <c r="B98" s="29"/>
      <c r="C98" s="29">
        <v>456</v>
      </c>
      <c r="D98" s="29"/>
      <c r="E98" s="93" t="s">
        <v>144</v>
      </c>
      <c r="F98" s="60">
        <f t="shared" ref="F98:L98" si="68">F99</f>
        <v>37699.46</v>
      </c>
      <c r="G98" s="60">
        <f t="shared" si="68"/>
        <v>911.52</v>
      </c>
      <c r="H98" s="60">
        <f t="shared" si="68"/>
        <v>0</v>
      </c>
      <c r="I98" s="60">
        <f t="shared" si="68"/>
        <v>1000</v>
      </c>
      <c r="J98" s="60">
        <f t="shared" si="68"/>
        <v>500</v>
      </c>
      <c r="K98" s="60">
        <f t="shared" si="68"/>
        <v>0</v>
      </c>
      <c r="L98" s="60">
        <f t="shared" si="68"/>
        <v>0</v>
      </c>
      <c r="M98" s="43"/>
    </row>
    <row r="99" spans="1:13" ht="12.75" hidden="1" customHeight="1" outlineLevel="3" x14ac:dyDescent="0.2">
      <c r="A99" s="29"/>
      <c r="B99" s="29"/>
      <c r="C99" s="29"/>
      <c r="D99" s="29">
        <v>456002</v>
      </c>
      <c r="E99" s="93" t="s">
        <v>145</v>
      </c>
      <c r="F99" s="60">
        <v>37699.46</v>
      </c>
      <c r="G99" s="60">
        <v>911.52</v>
      </c>
      <c r="H99" s="60">
        <v>0</v>
      </c>
      <c r="I99" s="60">
        <v>1000</v>
      </c>
      <c r="J99" s="60">
        <v>500</v>
      </c>
      <c r="K99" s="60">
        <v>0</v>
      </c>
      <c r="L99" s="60">
        <v>0</v>
      </c>
      <c r="M99" s="43"/>
    </row>
    <row r="100" spans="1:13" ht="15.75" customHeight="1" x14ac:dyDescent="0.2">
      <c r="A100" s="51">
        <v>500</v>
      </c>
      <c r="B100" s="51"/>
      <c r="C100" s="51"/>
      <c r="D100" s="51"/>
      <c r="E100" s="94" t="s">
        <v>255</v>
      </c>
      <c r="F100" s="70">
        <f t="shared" ref="F100:L101" si="69">F101</f>
        <v>0</v>
      </c>
      <c r="G100" s="64">
        <f t="shared" si="69"/>
        <v>900000</v>
      </c>
      <c r="H100" s="64">
        <f t="shared" si="69"/>
        <v>0</v>
      </c>
      <c r="I100" s="70">
        <f t="shared" si="69"/>
        <v>0</v>
      </c>
      <c r="J100" s="70">
        <f t="shared" si="69"/>
        <v>950000</v>
      </c>
      <c r="K100" s="70">
        <f t="shared" si="69"/>
        <v>0</v>
      </c>
      <c r="L100" s="70">
        <f t="shared" si="69"/>
        <v>0</v>
      </c>
      <c r="M100" s="43"/>
    </row>
    <row r="101" spans="1:13" ht="12.75" customHeight="1" outlineLevel="1" x14ac:dyDescent="0.2">
      <c r="A101" s="29"/>
      <c r="B101" s="29">
        <v>510</v>
      </c>
      <c r="C101" s="29"/>
      <c r="D101" s="29"/>
      <c r="E101" s="93" t="s">
        <v>146</v>
      </c>
      <c r="F101" s="60">
        <f t="shared" si="69"/>
        <v>0</v>
      </c>
      <c r="G101" s="60">
        <f t="shared" si="69"/>
        <v>900000</v>
      </c>
      <c r="H101" s="60">
        <f t="shared" si="69"/>
        <v>0</v>
      </c>
      <c r="I101" s="60">
        <f t="shared" si="69"/>
        <v>0</v>
      </c>
      <c r="J101" s="60">
        <f t="shared" si="69"/>
        <v>950000</v>
      </c>
      <c r="K101" s="60">
        <f t="shared" si="69"/>
        <v>0</v>
      </c>
      <c r="L101" s="60">
        <f t="shared" si="69"/>
        <v>0</v>
      </c>
      <c r="M101" s="43"/>
    </row>
    <row r="102" spans="1:13" ht="12.75" customHeight="1" outlineLevel="2" x14ac:dyDescent="0.2">
      <c r="A102" s="29"/>
      <c r="B102" s="29"/>
      <c r="C102" s="29">
        <v>513</v>
      </c>
      <c r="D102" s="29"/>
      <c r="E102" s="93" t="s">
        <v>147</v>
      </c>
      <c r="F102" s="60">
        <f>SUM(F103:F104)</f>
        <v>0</v>
      </c>
      <c r="G102" s="60">
        <f t="shared" ref="G102:L102" si="70">SUM(G103:G104)</f>
        <v>900000</v>
      </c>
      <c r="H102" s="60">
        <f t="shared" si="70"/>
        <v>0</v>
      </c>
      <c r="I102" s="60">
        <f t="shared" si="70"/>
        <v>0</v>
      </c>
      <c r="J102" s="60">
        <f t="shared" si="70"/>
        <v>950000</v>
      </c>
      <c r="K102" s="60">
        <f t="shared" si="70"/>
        <v>0</v>
      </c>
      <c r="L102" s="60">
        <f t="shared" si="70"/>
        <v>0</v>
      </c>
      <c r="M102" s="43"/>
    </row>
    <row r="103" spans="1:13" ht="12.75" hidden="1" customHeight="1" outlineLevel="3" x14ac:dyDescent="0.2">
      <c r="A103" s="29"/>
      <c r="B103" s="29"/>
      <c r="C103" s="29"/>
      <c r="D103" s="29">
        <v>513002</v>
      </c>
      <c r="E103" s="93" t="s">
        <v>415</v>
      </c>
      <c r="F103" s="60">
        <v>0</v>
      </c>
      <c r="G103" s="60">
        <v>900000</v>
      </c>
      <c r="H103" s="60">
        <v>0</v>
      </c>
      <c r="I103" s="60">
        <v>0</v>
      </c>
      <c r="J103" s="60">
        <v>0</v>
      </c>
      <c r="K103" s="60">
        <v>0</v>
      </c>
      <c r="L103" s="60">
        <v>0</v>
      </c>
      <c r="M103" s="43"/>
    </row>
    <row r="104" spans="1:13" ht="12.75" hidden="1" customHeight="1" outlineLevel="3" x14ac:dyDescent="0.2">
      <c r="A104" s="29"/>
      <c r="B104" s="29"/>
      <c r="C104" s="29"/>
      <c r="D104" s="29">
        <v>513002</v>
      </c>
      <c r="E104" s="93" t="s">
        <v>518</v>
      </c>
      <c r="F104" s="60">
        <v>0</v>
      </c>
      <c r="G104" s="60">
        <v>0</v>
      </c>
      <c r="H104" s="60">
        <v>0</v>
      </c>
      <c r="I104" s="60">
        <v>0</v>
      </c>
      <c r="J104" s="60">
        <v>950000</v>
      </c>
      <c r="K104" s="60">
        <v>0</v>
      </c>
      <c r="L104" s="60">
        <v>0</v>
      </c>
      <c r="M104" s="43"/>
    </row>
    <row r="105" spans="1:13" x14ac:dyDescent="0.2">
      <c r="A105" s="14"/>
      <c r="B105" s="14"/>
      <c r="C105" s="14"/>
      <c r="D105" s="41"/>
      <c r="E105" s="42"/>
      <c r="F105" s="69"/>
      <c r="G105" s="69"/>
      <c r="H105" s="69"/>
      <c r="I105" s="69"/>
      <c r="J105" s="69"/>
      <c r="K105" s="69"/>
      <c r="L105" s="69"/>
      <c r="M105"/>
    </row>
    <row r="106" spans="1:13" ht="15.75" x14ac:dyDescent="0.25">
      <c r="A106" s="168" t="s">
        <v>29</v>
      </c>
      <c r="B106" s="168"/>
      <c r="C106" s="168"/>
      <c r="D106" s="168"/>
      <c r="E106" s="168"/>
      <c r="F106" s="68">
        <f t="shared" ref="F106:K106" si="71">F93+F100</f>
        <v>37699.46</v>
      </c>
      <c r="G106" s="68">
        <f t="shared" si="71"/>
        <v>1338414.7</v>
      </c>
      <c r="H106" s="68">
        <f t="shared" si="71"/>
        <v>0</v>
      </c>
      <c r="I106" s="68">
        <f t="shared" si="71"/>
        <v>1000</v>
      </c>
      <c r="J106" s="68">
        <f t="shared" si="71"/>
        <v>1150500</v>
      </c>
      <c r="K106" s="68">
        <f t="shared" si="71"/>
        <v>0</v>
      </c>
      <c r="L106" s="68">
        <f t="shared" ref="L106" si="72">L93+L100</f>
        <v>0</v>
      </c>
      <c r="M106"/>
    </row>
    <row r="107" spans="1:13" x14ac:dyDescent="0.2">
      <c r="A107" s="14"/>
      <c r="B107" s="14"/>
      <c r="C107" s="14"/>
      <c r="D107" s="41"/>
      <c r="E107" s="42"/>
      <c r="F107" s="67"/>
      <c r="G107" s="67"/>
      <c r="H107" s="67"/>
      <c r="I107" s="67"/>
      <c r="J107" s="67"/>
      <c r="K107" s="67"/>
      <c r="L107" s="67"/>
      <c r="M107"/>
    </row>
    <row r="108" spans="1:13" ht="14.25" x14ac:dyDescent="0.2">
      <c r="A108" s="166" t="s">
        <v>8</v>
      </c>
      <c r="B108" s="166"/>
      <c r="C108" s="166"/>
      <c r="D108" s="166"/>
      <c r="E108" s="166"/>
      <c r="F108" s="71">
        <f t="shared" ref="F108:K108" si="73">F71</f>
        <v>2593878.5499999998</v>
      </c>
      <c r="G108" s="71">
        <f t="shared" si="73"/>
        <v>3257748.2800000003</v>
      </c>
      <c r="H108" s="71">
        <f t="shared" si="73"/>
        <v>3494487</v>
      </c>
      <c r="I108" s="71">
        <f t="shared" si="73"/>
        <v>3688105</v>
      </c>
      <c r="J108" s="71">
        <f t="shared" si="73"/>
        <v>3932871</v>
      </c>
      <c r="K108" s="71">
        <f t="shared" si="73"/>
        <v>4004780</v>
      </c>
      <c r="L108" s="71">
        <f t="shared" ref="L108" si="74">L71</f>
        <v>4035780</v>
      </c>
      <c r="M108"/>
    </row>
    <row r="109" spans="1:13" ht="14.25" x14ac:dyDescent="0.2">
      <c r="A109" s="166" t="s">
        <v>9</v>
      </c>
      <c r="B109" s="166"/>
      <c r="C109" s="166"/>
      <c r="D109" s="166"/>
      <c r="E109" s="166"/>
      <c r="F109" s="71">
        <f t="shared" ref="F109:K109" si="75">F88</f>
        <v>200</v>
      </c>
      <c r="G109" s="71">
        <f t="shared" si="75"/>
        <v>348237</v>
      </c>
      <c r="H109" s="71">
        <f t="shared" si="75"/>
        <v>23000</v>
      </c>
      <c r="I109" s="71">
        <f t="shared" si="75"/>
        <v>241800</v>
      </c>
      <c r="J109" s="71">
        <f t="shared" si="75"/>
        <v>11000</v>
      </c>
      <c r="K109" s="71">
        <f t="shared" si="75"/>
        <v>1000</v>
      </c>
      <c r="L109" s="71">
        <f t="shared" ref="L109" si="76">L88</f>
        <v>1000</v>
      </c>
      <c r="M109"/>
    </row>
    <row r="110" spans="1:13" ht="14.25" x14ac:dyDescent="0.2">
      <c r="A110" s="166" t="s">
        <v>7</v>
      </c>
      <c r="B110" s="166"/>
      <c r="C110" s="166"/>
      <c r="D110" s="166"/>
      <c r="E110" s="166"/>
      <c r="F110" s="72">
        <f t="shared" ref="F110:K110" si="77">F106</f>
        <v>37699.46</v>
      </c>
      <c r="G110" s="72">
        <f t="shared" ref="G110" si="78">G106</f>
        <v>1338414.7</v>
      </c>
      <c r="H110" s="72">
        <f t="shared" si="77"/>
        <v>0</v>
      </c>
      <c r="I110" s="72">
        <f t="shared" ref="I110:J110" si="79">I106</f>
        <v>1000</v>
      </c>
      <c r="J110" s="72">
        <f t="shared" si="79"/>
        <v>1150500</v>
      </c>
      <c r="K110" s="72">
        <f t="shared" si="77"/>
        <v>0</v>
      </c>
      <c r="L110" s="72">
        <f t="shared" ref="L110" si="80">L106</f>
        <v>0</v>
      </c>
      <c r="M110"/>
    </row>
    <row r="111" spans="1:13" x14ac:dyDescent="0.2">
      <c r="A111" s="14"/>
      <c r="B111" s="14"/>
      <c r="C111" s="14"/>
      <c r="D111" s="41"/>
      <c r="E111" s="42"/>
      <c r="F111" s="67"/>
      <c r="G111" s="67"/>
      <c r="H111" s="67"/>
      <c r="I111" s="67"/>
      <c r="J111" s="67"/>
      <c r="K111" s="67"/>
      <c r="L111" s="67"/>
      <c r="M111"/>
    </row>
    <row r="112" spans="1:13" ht="15.75" x14ac:dyDescent="0.25">
      <c r="A112" s="167" t="s">
        <v>19</v>
      </c>
      <c r="B112" s="167"/>
      <c r="C112" s="167"/>
      <c r="D112" s="167"/>
      <c r="E112" s="167"/>
      <c r="F112" s="73">
        <f t="shared" ref="F112:K112" si="81">SUM(F108:F110)</f>
        <v>2631778.0099999998</v>
      </c>
      <c r="G112" s="73">
        <f t="shared" ref="G112" si="82">SUM(G108:G110)</f>
        <v>4944399.9800000004</v>
      </c>
      <c r="H112" s="73">
        <f t="shared" si="81"/>
        <v>3517487</v>
      </c>
      <c r="I112" s="73">
        <f t="shared" ref="I112:J112" si="83">SUM(I108:I110)</f>
        <v>3930905</v>
      </c>
      <c r="J112" s="73">
        <f t="shared" si="83"/>
        <v>5094371</v>
      </c>
      <c r="K112" s="73">
        <f t="shared" si="81"/>
        <v>4005780</v>
      </c>
      <c r="L112" s="73">
        <f t="shared" ref="L112" si="84">SUM(L108:L110)</f>
        <v>4036780</v>
      </c>
      <c r="M112"/>
    </row>
    <row r="115" spans="1:1" x14ac:dyDescent="0.2">
      <c r="A115" s="18" t="s">
        <v>381</v>
      </c>
    </row>
    <row r="117" spans="1:1" x14ac:dyDescent="0.2">
      <c r="A117" s="18" t="s">
        <v>550</v>
      </c>
    </row>
  </sheetData>
  <mergeCells count="11">
    <mergeCell ref="A1:L1"/>
    <mergeCell ref="A108:E108"/>
    <mergeCell ref="A109:E109"/>
    <mergeCell ref="A110:E110"/>
    <mergeCell ref="A112:E112"/>
    <mergeCell ref="A71:E71"/>
    <mergeCell ref="A73:E73"/>
    <mergeCell ref="A88:E88"/>
    <mergeCell ref="A90:E90"/>
    <mergeCell ref="A92:E92"/>
    <mergeCell ref="A106:E106"/>
  </mergeCells>
  <phoneticPr fontId="3" type="noConversion"/>
  <pageMargins left="0.19685039370078741" right="0.19685039370078741" top="0.39370078740157483" bottom="0.39370078740157483" header="0.31496062992125984" footer="0.2"/>
  <pageSetup paperSize="9" scale="92" fitToHeight="0" orientation="landscape" r:id="rId1"/>
  <headerFooter alignWithMargins="0">
    <oddFooter>Strana &amp;P z &amp;N</oddFooter>
  </headerFooter>
  <ignoredErrors>
    <ignoredError sqref="H10:I10 H26:I26 I29 H31:I31 I33 K15" formula="1"/>
    <ignoredError sqref="H3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827"/>
  <sheetViews>
    <sheetView zoomScaleNormal="100" workbookViewId="0">
      <pane ySplit="5" topLeftCell="A6" activePane="bottomLeft" state="frozen"/>
      <selection pane="bottomLeft" activeCell="A827" sqref="A827"/>
    </sheetView>
  </sheetViews>
  <sheetFormatPr defaultRowHeight="12.75" outlineLevelRow="3" x14ac:dyDescent="0.2"/>
  <cols>
    <col min="1" max="1" width="6.42578125" style="5" customWidth="1"/>
    <col min="2" max="2" width="3.7109375" style="5" customWidth="1"/>
    <col min="3" max="3" width="3.85546875" style="5" customWidth="1"/>
    <col min="4" max="4" width="7.28515625" style="5" customWidth="1"/>
    <col min="5" max="5" width="38.42578125" style="5" customWidth="1"/>
    <col min="6" max="6" width="16" style="3" customWidth="1"/>
    <col min="7" max="12" width="16" style="5" customWidth="1"/>
    <col min="13" max="16384" width="9.140625" style="5"/>
  </cols>
  <sheetData>
    <row r="1" spans="1:12" ht="25.5" x14ac:dyDescent="0.35">
      <c r="A1" s="186" t="s">
        <v>547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2" ht="20.25" x14ac:dyDescent="0.3"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</row>
    <row r="3" spans="1:12" s="9" customFormat="1" ht="30" customHeight="1" x14ac:dyDescent="0.4">
      <c r="A3" s="174" t="s">
        <v>40</v>
      </c>
      <c r="B3" s="174"/>
      <c r="C3" s="174"/>
      <c r="D3" s="174"/>
      <c r="E3" s="174"/>
      <c r="F3" s="10" t="s">
        <v>440</v>
      </c>
      <c r="G3" s="10" t="s">
        <v>499</v>
      </c>
      <c r="H3" s="10" t="s">
        <v>498</v>
      </c>
      <c r="I3" s="10" t="s">
        <v>497</v>
      </c>
      <c r="J3" s="10" t="s">
        <v>390</v>
      </c>
      <c r="K3" s="10" t="s">
        <v>442</v>
      </c>
      <c r="L3" s="10" t="s">
        <v>532</v>
      </c>
    </row>
    <row r="4" spans="1:12" x14ac:dyDescent="0.2">
      <c r="B4" s="189"/>
      <c r="C4" s="190"/>
      <c r="D4" s="190"/>
      <c r="E4" s="190"/>
      <c r="F4" s="191"/>
      <c r="G4" s="191"/>
      <c r="H4" s="191"/>
      <c r="I4" s="191"/>
      <c r="J4" s="191"/>
      <c r="K4" s="191"/>
      <c r="L4" s="192"/>
    </row>
    <row r="5" spans="1:12" ht="25.5" x14ac:dyDescent="0.2">
      <c r="A5" s="39" t="s">
        <v>148</v>
      </c>
      <c r="B5" s="29" t="s">
        <v>108</v>
      </c>
      <c r="C5" s="29" t="s">
        <v>109</v>
      </c>
      <c r="D5" s="29" t="s">
        <v>110</v>
      </c>
      <c r="E5" s="21"/>
      <c r="F5" s="21"/>
      <c r="G5" s="21"/>
      <c r="H5" s="21"/>
      <c r="I5" s="21"/>
      <c r="J5" s="21"/>
      <c r="K5" s="21"/>
      <c r="L5" s="21"/>
    </row>
    <row r="6" spans="1:12" s="11" customFormat="1" ht="18.75" customHeight="1" x14ac:dyDescent="0.3">
      <c r="A6" s="181" t="s">
        <v>283</v>
      </c>
      <c r="B6" s="182"/>
      <c r="C6" s="182"/>
      <c r="D6" s="182"/>
      <c r="E6" s="183"/>
      <c r="F6" s="99">
        <f t="shared" ref="F6:H6" si="0">F7+F11+F15+F19</f>
        <v>3685.2599999999998</v>
      </c>
      <c r="G6" s="99">
        <f t="shared" si="0"/>
        <v>8761.7999999999993</v>
      </c>
      <c r="H6" s="99">
        <f t="shared" si="0"/>
        <v>10700</v>
      </c>
      <c r="I6" s="99">
        <f t="shared" ref="I6:J6" si="1">I7+I11+I15+I19</f>
        <v>12100</v>
      </c>
      <c r="J6" s="99">
        <f t="shared" si="1"/>
        <v>18200</v>
      </c>
      <c r="K6" s="99">
        <f t="shared" ref="K6:L6" si="2">K7+K11+K15+K19</f>
        <v>18200</v>
      </c>
      <c r="L6" s="99">
        <f t="shared" si="2"/>
        <v>18200</v>
      </c>
    </row>
    <row r="7" spans="1:12" ht="15.75" x14ac:dyDescent="0.2">
      <c r="A7" s="100" t="s">
        <v>49</v>
      </c>
      <c r="B7" s="100"/>
      <c r="C7" s="100"/>
      <c r="D7" s="101" t="s">
        <v>38</v>
      </c>
      <c r="E7" s="101"/>
      <c r="F7" s="102">
        <f t="shared" ref="F7:L9" si="3">F8</f>
        <v>240.81</v>
      </c>
      <c r="G7" s="102">
        <f t="shared" si="3"/>
        <v>424.43</v>
      </c>
      <c r="H7" s="102">
        <f t="shared" si="3"/>
        <v>500</v>
      </c>
      <c r="I7" s="102">
        <f t="shared" si="3"/>
        <v>1500</v>
      </c>
      <c r="J7" s="102">
        <f t="shared" si="3"/>
        <v>2000</v>
      </c>
      <c r="K7" s="102">
        <f t="shared" si="3"/>
        <v>2000</v>
      </c>
      <c r="L7" s="102">
        <f t="shared" si="3"/>
        <v>2000</v>
      </c>
    </row>
    <row r="8" spans="1:12" outlineLevel="1" x14ac:dyDescent="0.2">
      <c r="A8" s="23" t="s">
        <v>48</v>
      </c>
      <c r="B8" s="24">
        <v>630</v>
      </c>
      <c r="C8" s="24"/>
      <c r="D8" s="24"/>
      <c r="E8" s="103" t="s">
        <v>215</v>
      </c>
      <c r="F8" s="104">
        <f t="shared" si="3"/>
        <v>240.81</v>
      </c>
      <c r="G8" s="104">
        <f t="shared" si="3"/>
        <v>424.43</v>
      </c>
      <c r="H8" s="104">
        <f t="shared" si="3"/>
        <v>500</v>
      </c>
      <c r="I8" s="104">
        <f t="shared" si="3"/>
        <v>1500</v>
      </c>
      <c r="J8" s="104">
        <f t="shared" si="3"/>
        <v>2000</v>
      </c>
      <c r="K8" s="104">
        <f t="shared" si="3"/>
        <v>2000</v>
      </c>
      <c r="L8" s="104">
        <f t="shared" si="3"/>
        <v>2000</v>
      </c>
    </row>
    <row r="9" spans="1:12" outlineLevel="2" x14ac:dyDescent="0.2">
      <c r="A9" s="23" t="s">
        <v>48</v>
      </c>
      <c r="B9" s="24"/>
      <c r="C9" s="24">
        <v>633</v>
      </c>
      <c r="D9" s="24"/>
      <c r="E9" s="103" t="s">
        <v>201</v>
      </c>
      <c r="F9" s="104">
        <f t="shared" si="3"/>
        <v>240.81</v>
      </c>
      <c r="G9" s="104">
        <f t="shared" si="3"/>
        <v>424.43</v>
      </c>
      <c r="H9" s="104">
        <f t="shared" si="3"/>
        <v>500</v>
      </c>
      <c r="I9" s="104">
        <f t="shared" si="3"/>
        <v>1500</v>
      </c>
      <c r="J9" s="104">
        <f t="shared" si="3"/>
        <v>2000</v>
      </c>
      <c r="K9" s="104">
        <f t="shared" si="3"/>
        <v>2000</v>
      </c>
      <c r="L9" s="104">
        <f t="shared" si="3"/>
        <v>2000</v>
      </c>
    </row>
    <row r="10" spans="1:12" hidden="1" outlineLevel="3" x14ac:dyDescent="0.2">
      <c r="A10" s="23" t="s">
        <v>48</v>
      </c>
      <c r="B10" s="24"/>
      <c r="C10" s="23"/>
      <c r="D10" s="24">
        <v>633016</v>
      </c>
      <c r="E10" s="103" t="s">
        <v>4</v>
      </c>
      <c r="F10" s="104">
        <v>240.81</v>
      </c>
      <c r="G10" s="104">
        <v>424.43</v>
      </c>
      <c r="H10" s="104">
        <v>500</v>
      </c>
      <c r="I10" s="104">
        <v>1500</v>
      </c>
      <c r="J10" s="104">
        <v>2000</v>
      </c>
      <c r="K10" s="104">
        <v>2000</v>
      </c>
      <c r="L10" s="104">
        <v>2000</v>
      </c>
    </row>
    <row r="11" spans="1:12" ht="15.75" x14ac:dyDescent="0.2">
      <c r="A11" s="100" t="s">
        <v>50</v>
      </c>
      <c r="B11" s="100"/>
      <c r="C11" s="101"/>
      <c r="D11" s="101" t="s">
        <v>39</v>
      </c>
      <c r="E11" s="101"/>
      <c r="F11" s="102">
        <f t="shared" ref="F11:L13" si="4">F12</f>
        <v>2644.45</v>
      </c>
      <c r="G11" s="102">
        <f t="shared" si="4"/>
        <v>4913.37</v>
      </c>
      <c r="H11" s="102">
        <f t="shared" si="4"/>
        <v>4000</v>
      </c>
      <c r="I11" s="102">
        <f t="shared" si="4"/>
        <v>4400</v>
      </c>
      <c r="J11" s="102">
        <f t="shared" si="4"/>
        <v>5000</v>
      </c>
      <c r="K11" s="102">
        <f t="shared" si="4"/>
        <v>5000</v>
      </c>
      <c r="L11" s="102">
        <f t="shared" si="4"/>
        <v>5000</v>
      </c>
    </row>
    <row r="12" spans="1:12" outlineLevel="1" x14ac:dyDescent="0.2">
      <c r="A12" s="23" t="s">
        <v>48</v>
      </c>
      <c r="B12" s="24">
        <v>640</v>
      </c>
      <c r="C12" s="24"/>
      <c r="D12" s="24"/>
      <c r="E12" s="22" t="s">
        <v>285</v>
      </c>
      <c r="F12" s="104">
        <f t="shared" si="4"/>
        <v>2644.45</v>
      </c>
      <c r="G12" s="104">
        <f t="shared" si="4"/>
        <v>4913.37</v>
      </c>
      <c r="H12" s="104">
        <f t="shared" si="4"/>
        <v>4000</v>
      </c>
      <c r="I12" s="104">
        <f t="shared" si="4"/>
        <v>4400</v>
      </c>
      <c r="J12" s="104">
        <f t="shared" si="4"/>
        <v>5000</v>
      </c>
      <c r="K12" s="104">
        <f t="shared" si="4"/>
        <v>5000</v>
      </c>
      <c r="L12" s="104">
        <f t="shared" si="4"/>
        <v>5000</v>
      </c>
    </row>
    <row r="13" spans="1:12" outlineLevel="2" x14ac:dyDescent="0.2">
      <c r="A13" s="23" t="s">
        <v>48</v>
      </c>
      <c r="B13" s="24"/>
      <c r="C13" s="24">
        <v>642</v>
      </c>
      <c r="D13" s="24"/>
      <c r="E13" s="22" t="s">
        <v>372</v>
      </c>
      <c r="F13" s="104">
        <f t="shared" si="4"/>
        <v>2644.45</v>
      </c>
      <c r="G13" s="104">
        <f t="shared" si="4"/>
        <v>4913.37</v>
      </c>
      <c r="H13" s="104">
        <f t="shared" si="4"/>
        <v>4000</v>
      </c>
      <c r="I13" s="104">
        <f t="shared" si="4"/>
        <v>4400</v>
      </c>
      <c r="J13" s="104">
        <f t="shared" si="4"/>
        <v>5000</v>
      </c>
      <c r="K13" s="104">
        <f t="shared" si="4"/>
        <v>5000</v>
      </c>
      <c r="L13" s="104">
        <f t="shared" si="4"/>
        <v>5000</v>
      </c>
    </row>
    <row r="14" spans="1:12" hidden="1" outlineLevel="3" x14ac:dyDescent="0.2">
      <c r="A14" s="23" t="s">
        <v>48</v>
      </c>
      <c r="B14" s="24"/>
      <c r="C14" s="23"/>
      <c r="D14" s="24">
        <v>642006</v>
      </c>
      <c r="E14" s="103" t="s">
        <v>289</v>
      </c>
      <c r="F14" s="104">
        <v>2644.45</v>
      </c>
      <c r="G14" s="104">
        <v>4913.37</v>
      </c>
      <c r="H14" s="104">
        <v>4000</v>
      </c>
      <c r="I14" s="104">
        <v>4400</v>
      </c>
      <c r="J14" s="104">
        <v>5000</v>
      </c>
      <c r="K14" s="104">
        <v>5000</v>
      </c>
      <c r="L14" s="104">
        <v>5000</v>
      </c>
    </row>
    <row r="15" spans="1:12" ht="15.75" x14ac:dyDescent="0.2">
      <c r="A15" s="172" t="s">
        <v>51</v>
      </c>
      <c r="B15" s="172"/>
      <c r="C15" s="172"/>
      <c r="D15" s="105" t="s">
        <v>22</v>
      </c>
      <c r="E15" s="103"/>
      <c r="F15" s="102">
        <f t="shared" ref="F15:L17" si="5">F16</f>
        <v>800</v>
      </c>
      <c r="G15" s="102">
        <f t="shared" si="5"/>
        <v>1200</v>
      </c>
      <c r="H15" s="102">
        <f t="shared" si="5"/>
        <v>1200</v>
      </c>
      <c r="I15" s="102">
        <f t="shared" si="5"/>
        <v>1200</v>
      </c>
      <c r="J15" s="102">
        <f t="shared" si="5"/>
        <v>1200</v>
      </c>
      <c r="K15" s="102">
        <f t="shared" si="5"/>
        <v>1200</v>
      </c>
      <c r="L15" s="102">
        <f t="shared" si="5"/>
        <v>1200</v>
      </c>
    </row>
    <row r="16" spans="1:12" outlineLevel="1" x14ac:dyDescent="0.2">
      <c r="A16" s="23" t="s">
        <v>93</v>
      </c>
      <c r="B16" s="24">
        <v>630</v>
      </c>
      <c r="C16" s="23"/>
      <c r="D16" s="24"/>
      <c r="E16" s="103" t="s">
        <v>215</v>
      </c>
      <c r="F16" s="104">
        <f t="shared" si="5"/>
        <v>800</v>
      </c>
      <c r="G16" s="104">
        <f t="shared" si="5"/>
        <v>1200</v>
      </c>
      <c r="H16" s="104">
        <f t="shared" si="5"/>
        <v>1200</v>
      </c>
      <c r="I16" s="104">
        <f t="shared" si="5"/>
        <v>1200</v>
      </c>
      <c r="J16" s="104">
        <f t="shared" si="5"/>
        <v>1200</v>
      </c>
      <c r="K16" s="104">
        <f t="shared" si="5"/>
        <v>1200</v>
      </c>
      <c r="L16" s="104">
        <f t="shared" si="5"/>
        <v>1200</v>
      </c>
    </row>
    <row r="17" spans="1:12" outlineLevel="2" x14ac:dyDescent="0.2">
      <c r="A17" s="23" t="s">
        <v>93</v>
      </c>
      <c r="B17" s="24"/>
      <c r="C17" s="23" t="s">
        <v>171</v>
      </c>
      <c r="D17" s="24"/>
      <c r="E17" s="103" t="s">
        <v>210</v>
      </c>
      <c r="F17" s="104">
        <f t="shared" si="5"/>
        <v>800</v>
      </c>
      <c r="G17" s="104">
        <f t="shared" si="5"/>
        <v>1200</v>
      </c>
      <c r="H17" s="104">
        <f t="shared" si="5"/>
        <v>1200</v>
      </c>
      <c r="I17" s="104">
        <f t="shared" si="5"/>
        <v>1200</v>
      </c>
      <c r="J17" s="104">
        <f t="shared" si="5"/>
        <v>1200</v>
      </c>
      <c r="K17" s="104">
        <f t="shared" si="5"/>
        <v>1200</v>
      </c>
      <c r="L17" s="104">
        <f t="shared" si="5"/>
        <v>1200</v>
      </c>
    </row>
    <row r="18" spans="1:12" hidden="1" outlineLevel="3" x14ac:dyDescent="0.2">
      <c r="A18" s="23" t="s">
        <v>93</v>
      </c>
      <c r="B18" s="24"/>
      <c r="C18" s="23"/>
      <c r="D18" s="24">
        <v>637005</v>
      </c>
      <c r="E18" s="103" t="s">
        <v>42</v>
      </c>
      <c r="F18" s="104">
        <v>800</v>
      </c>
      <c r="G18" s="104">
        <v>1200</v>
      </c>
      <c r="H18" s="104">
        <v>1200</v>
      </c>
      <c r="I18" s="104">
        <v>1200</v>
      </c>
      <c r="J18" s="104">
        <v>1200</v>
      </c>
      <c r="K18" s="104">
        <v>1200</v>
      </c>
      <c r="L18" s="104">
        <v>1200</v>
      </c>
    </row>
    <row r="19" spans="1:12" ht="15.75" x14ac:dyDescent="0.2">
      <c r="A19" s="175" t="s">
        <v>52</v>
      </c>
      <c r="B19" s="176"/>
      <c r="C19" s="177"/>
      <c r="D19" s="106" t="s">
        <v>290</v>
      </c>
      <c r="E19" s="107"/>
      <c r="F19" s="102">
        <f t="shared" ref="F19:L21" si="6">F20</f>
        <v>0</v>
      </c>
      <c r="G19" s="102">
        <f t="shared" si="6"/>
        <v>2224</v>
      </c>
      <c r="H19" s="102">
        <f t="shared" si="6"/>
        <v>5000</v>
      </c>
      <c r="I19" s="102">
        <f t="shared" si="6"/>
        <v>5000</v>
      </c>
      <c r="J19" s="102">
        <f t="shared" si="6"/>
        <v>10000</v>
      </c>
      <c r="K19" s="102">
        <f t="shared" si="6"/>
        <v>10000</v>
      </c>
      <c r="L19" s="102">
        <f t="shared" si="6"/>
        <v>10000</v>
      </c>
    </row>
    <row r="20" spans="1:12" outlineLevel="1" x14ac:dyDescent="0.2">
      <c r="A20" s="23" t="s">
        <v>157</v>
      </c>
      <c r="B20" s="24">
        <v>630</v>
      </c>
      <c r="C20" s="23"/>
      <c r="D20" s="24"/>
      <c r="E20" s="103" t="s">
        <v>215</v>
      </c>
      <c r="F20" s="104">
        <f t="shared" si="6"/>
        <v>0</v>
      </c>
      <c r="G20" s="104">
        <f t="shared" si="6"/>
        <v>2224</v>
      </c>
      <c r="H20" s="104">
        <f t="shared" si="6"/>
        <v>5000</v>
      </c>
      <c r="I20" s="104">
        <f t="shared" si="6"/>
        <v>5000</v>
      </c>
      <c r="J20" s="104">
        <f t="shared" si="6"/>
        <v>10000</v>
      </c>
      <c r="K20" s="104">
        <f t="shared" si="6"/>
        <v>10000</v>
      </c>
      <c r="L20" s="104">
        <f t="shared" si="6"/>
        <v>10000</v>
      </c>
    </row>
    <row r="21" spans="1:12" outlineLevel="2" x14ac:dyDescent="0.2">
      <c r="A21" s="23" t="s">
        <v>157</v>
      </c>
      <c r="B21" s="24"/>
      <c r="C21" s="23" t="s">
        <v>171</v>
      </c>
      <c r="D21" s="24"/>
      <c r="E21" s="103" t="s">
        <v>210</v>
      </c>
      <c r="F21" s="104">
        <f t="shared" si="6"/>
        <v>0</v>
      </c>
      <c r="G21" s="104">
        <f t="shared" si="6"/>
        <v>2224</v>
      </c>
      <c r="H21" s="104">
        <f t="shared" si="6"/>
        <v>5000</v>
      </c>
      <c r="I21" s="104">
        <f t="shared" si="6"/>
        <v>5000</v>
      </c>
      <c r="J21" s="104">
        <f t="shared" si="6"/>
        <v>10000</v>
      </c>
      <c r="K21" s="104">
        <f t="shared" si="6"/>
        <v>10000</v>
      </c>
      <c r="L21" s="104">
        <f t="shared" si="6"/>
        <v>10000</v>
      </c>
    </row>
    <row r="22" spans="1:12" hidden="1" outlineLevel="3" x14ac:dyDescent="0.2">
      <c r="A22" s="23" t="s">
        <v>157</v>
      </c>
      <c r="B22" s="24"/>
      <c r="C22" s="23"/>
      <c r="D22" s="24">
        <v>637005</v>
      </c>
      <c r="E22" s="103" t="s">
        <v>519</v>
      </c>
      <c r="F22" s="104">
        <v>0</v>
      </c>
      <c r="G22" s="104">
        <v>2224</v>
      </c>
      <c r="H22" s="104">
        <v>5000</v>
      </c>
      <c r="I22" s="104">
        <v>5000</v>
      </c>
      <c r="J22" s="104">
        <v>10000</v>
      </c>
      <c r="K22" s="104">
        <v>10000</v>
      </c>
      <c r="L22" s="104">
        <v>10000</v>
      </c>
    </row>
    <row r="23" spans="1:12" x14ac:dyDescent="0.2">
      <c r="A23" s="86"/>
      <c r="B23" s="108"/>
      <c r="C23" s="108"/>
      <c r="D23" s="108"/>
      <c r="E23" s="108"/>
      <c r="F23" s="109"/>
      <c r="G23" s="109"/>
      <c r="H23" s="109"/>
      <c r="I23" s="109"/>
      <c r="J23" s="109"/>
      <c r="K23" s="109"/>
      <c r="L23" s="109"/>
    </row>
    <row r="24" spans="1:12" s="11" customFormat="1" ht="18.75" x14ac:dyDescent="0.3">
      <c r="A24" s="173" t="s">
        <v>149</v>
      </c>
      <c r="B24" s="173"/>
      <c r="C24" s="173"/>
      <c r="D24" s="173"/>
      <c r="E24" s="173"/>
      <c r="F24" s="110">
        <f t="shared" ref="F24:L24" si="7">F25+F31+F45+F74+F100+F115</f>
        <v>91430.119999999981</v>
      </c>
      <c r="G24" s="110">
        <f t="shared" si="7"/>
        <v>146919.44</v>
      </c>
      <c r="H24" s="110">
        <f t="shared" ref="H24" si="8">H25+H31+H45+H74+H100+H115</f>
        <v>87172</v>
      </c>
      <c r="I24" s="110">
        <f t="shared" si="7"/>
        <v>92371</v>
      </c>
      <c r="J24" s="110">
        <f t="shared" si="7"/>
        <v>100067</v>
      </c>
      <c r="K24" s="110">
        <f t="shared" ref="K24" si="9">K25+K31+K45+K74+K100+K115</f>
        <v>95067</v>
      </c>
      <c r="L24" s="110">
        <f t="shared" si="7"/>
        <v>95067</v>
      </c>
    </row>
    <row r="25" spans="1:12" ht="15.75" customHeight="1" x14ac:dyDescent="0.2">
      <c r="A25" s="175" t="s">
        <v>65</v>
      </c>
      <c r="B25" s="176"/>
      <c r="C25" s="177"/>
      <c r="D25" s="106" t="s">
        <v>244</v>
      </c>
      <c r="E25" s="107"/>
      <c r="F25" s="102">
        <f t="shared" ref="F25:L26" si="10">F26</f>
        <v>11907.52</v>
      </c>
      <c r="G25" s="102">
        <f t="shared" si="10"/>
        <v>58621.979999999996</v>
      </c>
      <c r="H25" s="102">
        <f t="shared" si="10"/>
        <v>12500</v>
      </c>
      <c r="I25" s="102">
        <f t="shared" si="10"/>
        <v>12500</v>
      </c>
      <c r="J25" s="102">
        <f t="shared" si="10"/>
        <v>12500</v>
      </c>
      <c r="K25" s="102">
        <f t="shared" si="10"/>
        <v>12500</v>
      </c>
      <c r="L25" s="102">
        <f t="shared" si="10"/>
        <v>12500</v>
      </c>
    </row>
    <row r="26" spans="1:12" ht="12.75" customHeight="1" outlineLevel="1" x14ac:dyDescent="0.2">
      <c r="A26" s="23" t="s">
        <v>48</v>
      </c>
      <c r="B26" s="24">
        <v>630</v>
      </c>
      <c r="C26" s="23"/>
      <c r="D26" s="24"/>
      <c r="E26" s="103" t="s">
        <v>215</v>
      </c>
      <c r="F26" s="104">
        <f t="shared" si="10"/>
        <v>11907.52</v>
      </c>
      <c r="G26" s="104">
        <f t="shared" si="10"/>
        <v>58621.979999999996</v>
      </c>
      <c r="H26" s="104">
        <f t="shared" si="10"/>
        <v>12500</v>
      </c>
      <c r="I26" s="104">
        <f t="shared" si="10"/>
        <v>12500</v>
      </c>
      <c r="J26" s="104">
        <f t="shared" si="10"/>
        <v>12500</v>
      </c>
      <c r="K26" s="104">
        <f t="shared" si="10"/>
        <v>12500</v>
      </c>
      <c r="L26" s="104">
        <f t="shared" si="10"/>
        <v>12500</v>
      </c>
    </row>
    <row r="27" spans="1:12" ht="12.75" customHeight="1" outlineLevel="2" x14ac:dyDescent="0.2">
      <c r="A27" s="23" t="s">
        <v>48</v>
      </c>
      <c r="B27" s="24"/>
      <c r="C27" s="23" t="s">
        <v>171</v>
      </c>
      <c r="D27" s="24"/>
      <c r="E27" s="103" t="s">
        <v>210</v>
      </c>
      <c r="F27" s="104">
        <f t="shared" ref="F27:L27" si="11">SUM(F28:F30)</f>
        <v>11907.52</v>
      </c>
      <c r="G27" s="104">
        <f t="shared" si="11"/>
        <v>58621.979999999996</v>
      </c>
      <c r="H27" s="104">
        <f t="shared" ref="H27" si="12">SUM(H28:H30)</f>
        <v>12500</v>
      </c>
      <c r="I27" s="104">
        <f t="shared" si="11"/>
        <v>12500</v>
      </c>
      <c r="J27" s="104">
        <f t="shared" si="11"/>
        <v>12500</v>
      </c>
      <c r="K27" s="104">
        <f t="shared" ref="K27" si="13">SUM(K28:K30)</f>
        <v>12500</v>
      </c>
      <c r="L27" s="104">
        <f t="shared" si="11"/>
        <v>12500</v>
      </c>
    </row>
    <row r="28" spans="1:12" ht="12.75" hidden="1" customHeight="1" outlineLevel="3" x14ac:dyDescent="0.2">
      <c r="A28" s="23" t="s">
        <v>48</v>
      </c>
      <c r="B28" s="24"/>
      <c r="C28" s="23"/>
      <c r="D28" s="24">
        <v>637005</v>
      </c>
      <c r="E28" s="103" t="s">
        <v>10</v>
      </c>
      <c r="F28" s="104">
        <v>11827.52</v>
      </c>
      <c r="G28" s="104">
        <v>10396.68</v>
      </c>
      <c r="H28" s="104">
        <v>12000</v>
      </c>
      <c r="I28" s="104">
        <v>12000</v>
      </c>
      <c r="J28" s="104">
        <v>12000</v>
      </c>
      <c r="K28" s="104">
        <v>12000</v>
      </c>
      <c r="L28" s="104">
        <v>12000</v>
      </c>
    </row>
    <row r="29" spans="1:12" ht="12.75" hidden="1" customHeight="1" outlineLevel="3" x14ac:dyDescent="0.2">
      <c r="A29" s="23" t="s">
        <v>48</v>
      </c>
      <c r="B29" s="24"/>
      <c r="C29" s="23"/>
      <c r="D29" s="24">
        <v>637006</v>
      </c>
      <c r="E29" s="103" t="s">
        <v>471</v>
      </c>
      <c r="F29" s="104">
        <v>0</v>
      </c>
      <c r="G29" s="104">
        <v>46309.09</v>
      </c>
      <c r="H29" s="104">
        <v>0</v>
      </c>
      <c r="I29" s="104">
        <v>0</v>
      </c>
      <c r="J29" s="104">
        <v>0</v>
      </c>
      <c r="K29" s="104">
        <v>0</v>
      </c>
      <c r="L29" s="104">
        <v>0</v>
      </c>
    </row>
    <row r="30" spans="1:12" ht="12.75" hidden="1" customHeight="1" outlineLevel="3" x14ac:dyDescent="0.2">
      <c r="A30" s="23" t="s">
        <v>48</v>
      </c>
      <c r="B30" s="24"/>
      <c r="C30" s="23"/>
      <c r="D30" s="24">
        <v>637012</v>
      </c>
      <c r="E30" s="103" t="s">
        <v>291</v>
      </c>
      <c r="F30" s="104">
        <v>80</v>
      </c>
      <c r="G30" s="104">
        <v>1916.21</v>
      </c>
      <c r="H30" s="104">
        <v>500</v>
      </c>
      <c r="I30" s="104">
        <v>500</v>
      </c>
      <c r="J30" s="104">
        <v>500</v>
      </c>
      <c r="K30" s="104">
        <v>500</v>
      </c>
      <c r="L30" s="104">
        <v>500</v>
      </c>
    </row>
    <row r="31" spans="1:12" ht="15.75" customHeight="1" x14ac:dyDescent="0.2">
      <c r="A31" s="172" t="s">
        <v>66</v>
      </c>
      <c r="B31" s="172"/>
      <c r="C31" s="172"/>
      <c r="D31" s="100" t="s">
        <v>23</v>
      </c>
      <c r="E31" s="100"/>
      <c r="F31" s="102">
        <f t="shared" ref="F31:L31" si="14">F32+F42</f>
        <v>30589.71</v>
      </c>
      <c r="G31" s="102">
        <f t="shared" ref="G31:H31" si="15">G32+G42</f>
        <v>16830.59</v>
      </c>
      <c r="H31" s="102">
        <f t="shared" si="15"/>
        <v>18557</v>
      </c>
      <c r="I31" s="102">
        <f t="shared" si="14"/>
        <v>18557</v>
      </c>
      <c r="J31" s="102">
        <f t="shared" ref="J31:K31" si="16">J32+J42</f>
        <v>18557</v>
      </c>
      <c r="K31" s="102">
        <f t="shared" si="16"/>
        <v>18557</v>
      </c>
      <c r="L31" s="102">
        <f t="shared" si="14"/>
        <v>18557</v>
      </c>
    </row>
    <row r="32" spans="1:12" ht="12.75" customHeight="1" outlineLevel="1" x14ac:dyDescent="0.2">
      <c r="A32" s="23" t="s">
        <v>48</v>
      </c>
      <c r="B32" s="24">
        <v>620</v>
      </c>
      <c r="C32" s="23"/>
      <c r="D32" s="24"/>
      <c r="E32" s="103" t="s">
        <v>188</v>
      </c>
      <c r="F32" s="104">
        <f t="shared" ref="F32:G32" si="17">SUM(F33:F35)</f>
        <v>7668.7099999999991</v>
      </c>
      <c r="G32" s="104">
        <f t="shared" si="17"/>
        <v>4121.16</v>
      </c>
      <c r="H32" s="104">
        <f t="shared" ref="H32:I32" si="18">SUM(H33:H35)</f>
        <v>4557</v>
      </c>
      <c r="I32" s="104">
        <f t="shared" si="18"/>
        <v>4557</v>
      </c>
      <c r="J32" s="104">
        <f t="shared" ref="J32:L32" si="19">SUM(J33:J35)</f>
        <v>4557</v>
      </c>
      <c r="K32" s="104">
        <f t="shared" ref="K32" si="20">SUM(K33:K35)</f>
        <v>4557</v>
      </c>
      <c r="L32" s="104">
        <f t="shared" si="19"/>
        <v>4557</v>
      </c>
    </row>
    <row r="33" spans="1:12" ht="12.75" customHeight="1" outlineLevel="2" x14ac:dyDescent="0.2">
      <c r="A33" s="23" t="s">
        <v>48</v>
      </c>
      <c r="B33" s="24"/>
      <c r="C33" s="23" t="s">
        <v>172</v>
      </c>
      <c r="D33" s="24"/>
      <c r="E33" s="103" t="s">
        <v>189</v>
      </c>
      <c r="F33" s="104">
        <v>2026.6</v>
      </c>
      <c r="G33" s="104">
        <v>975.3</v>
      </c>
      <c r="H33" s="104">
        <v>1000</v>
      </c>
      <c r="I33" s="104">
        <v>1000</v>
      </c>
      <c r="J33" s="104">
        <v>700</v>
      </c>
      <c r="K33" s="104">
        <v>700</v>
      </c>
      <c r="L33" s="104">
        <v>700</v>
      </c>
    </row>
    <row r="34" spans="1:12" ht="12.75" customHeight="1" outlineLevel="2" x14ac:dyDescent="0.2">
      <c r="A34" s="23" t="s">
        <v>48</v>
      </c>
      <c r="B34" s="24"/>
      <c r="C34" s="23" t="s">
        <v>173</v>
      </c>
      <c r="D34" s="24"/>
      <c r="E34" s="103" t="s">
        <v>190</v>
      </c>
      <c r="F34" s="104">
        <v>252.5</v>
      </c>
      <c r="G34" s="104">
        <v>260.89999999999998</v>
      </c>
      <c r="H34" s="104">
        <v>400</v>
      </c>
      <c r="I34" s="104">
        <v>400</v>
      </c>
      <c r="J34" s="104">
        <v>700</v>
      </c>
      <c r="K34" s="104">
        <v>700</v>
      </c>
      <c r="L34" s="104">
        <v>700</v>
      </c>
    </row>
    <row r="35" spans="1:12" ht="12.75" customHeight="1" outlineLevel="2" x14ac:dyDescent="0.2">
      <c r="A35" s="23" t="s">
        <v>48</v>
      </c>
      <c r="B35" s="24"/>
      <c r="C35" s="23" t="s">
        <v>174</v>
      </c>
      <c r="D35" s="24"/>
      <c r="E35" s="103" t="s">
        <v>191</v>
      </c>
      <c r="F35" s="104">
        <f t="shared" ref="F35:I35" si="21">SUM(F36:F41)</f>
        <v>5389.61</v>
      </c>
      <c r="G35" s="104">
        <f t="shared" ref="G35:H35" si="22">SUM(G36:G41)</f>
        <v>2884.96</v>
      </c>
      <c r="H35" s="104">
        <f t="shared" si="22"/>
        <v>3157</v>
      </c>
      <c r="I35" s="104">
        <f t="shared" si="21"/>
        <v>3157</v>
      </c>
      <c r="J35" s="104">
        <f t="shared" ref="J35:L35" si="23">SUM(J36:J41)</f>
        <v>3157</v>
      </c>
      <c r="K35" s="104">
        <f t="shared" ref="K35" si="24">SUM(K36:K41)</f>
        <v>3157</v>
      </c>
      <c r="L35" s="104">
        <f t="shared" si="23"/>
        <v>3157</v>
      </c>
    </row>
    <row r="36" spans="1:12" ht="12.75" hidden="1" customHeight="1" outlineLevel="3" x14ac:dyDescent="0.2">
      <c r="A36" s="23" t="s">
        <v>48</v>
      </c>
      <c r="B36" s="24"/>
      <c r="C36" s="23"/>
      <c r="D36" s="24">
        <v>625001</v>
      </c>
      <c r="E36" s="103" t="s">
        <v>192</v>
      </c>
      <c r="F36" s="104">
        <v>138.6</v>
      </c>
      <c r="G36" s="104">
        <v>62.37</v>
      </c>
      <c r="H36" s="104">
        <v>0</v>
      </c>
      <c r="I36" s="104">
        <v>0</v>
      </c>
      <c r="J36" s="104">
        <v>0</v>
      </c>
      <c r="K36" s="104">
        <v>0</v>
      </c>
      <c r="L36" s="104">
        <v>0</v>
      </c>
    </row>
    <row r="37" spans="1:12" ht="12.75" hidden="1" customHeight="1" outlineLevel="3" x14ac:dyDescent="0.2">
      <c r="A37" s="23" t="s">
        <v>48</v>
      </c>
      <c r="B37" s="24"/>
      <c r="C37" s="23"/>
      <c r="D37" s="24">
        <v>625002</v>
      </c>
      <c r="E37" s="103" t="s">
        <v>193</v>
      </c>
      <c r="F37" s="104">
        <v>3206.28</v>
      </c>
      <c r="G37" s="104">
        <v>1732.85</v>
      </c>
      <c r="H37" s="104">
        <v>1960</v>
      </c>
      <c r="I37" s="104">
        <v>1960</v>
      </c>
      <c r="J37" s="104">
        <v>1960</v>
      </c>
      <c r="K37" s="104">
        <v>1960</v>
      </c>
      <c r="L37" s="104">
        <v>1960</v>
      </c>
    </row>
    <row r="38" spans="1:12" ht="12.75" hidden="1" customHeight="1" outlineLevel="3" x14ac:dyDescent="0.2">
      <c r="A38" s="23" t="s">
        <v>48</v>
      </c>
      <c r="B38" s="24"/>
      <c r="C38" s="23"/>
      <c r="D38" s="24">
        <v>625003</v>
      </c>
      <c r="E38" s="103" t="s">
        <v>194</v>
      </c>
      <c r="F38" s="104">
        <v>179.97</v>
      </c>
      <c r="G38" s="104">
        <v>96.6</v>
      </c>
      <c r="H38" s="104">
        <v>112</v>
      </c>
      <c r="I38" s="104">
        <v>112</v>
      </c>
      <c r="J38" s="104">
        <v>112</v>
      </c>
      <c r="K38" s="104">
        <v>112</v>
      </c>
      <c r="L38" s="104">
        <v>112</v>
      </c>
    </row>
    <row r="39" spans="1:12" ht="12.75" hidden="1" customHeight="1" outlineLevel="3" x14ac:dyDescent="0.2">
      <c r="A39" s="23" t="s">
        <v>48</v>
      </c>
      <c r="B39" s="24"/>
      <c r="C39" s="23"/>
      <c r="D39" s="24">
        <v>625004</v>
      </c>
      <c r="E39" s="103" t="s">
        <v>195</v>
      </c>
      <c r="F39" s="104">
        <v>681.02</v>
      </c>
      <c r="G39" s="104">
        <v>364.11</v>
      </c>
      <c r="H39" s="104">
        <v>420</v>
      </c>
      <c r="I39" s="104">
        <v>420</v>
      </c>
      <c r="J39" s="104">
        <v>420</v>
      </c>
      <c r="K39" s="104">
        <v>420</v>
      </c>
      <c r="L39" s="104">
        <v>420</v>
      </c>
    </row>
    <row r="40" spans="1:12" ht="12.75" hidden="1" customHeight="1" outlineLevel="3" x14ac:dyDescent="0.2">
      <c r="A40" s="23" t="s">
        <v>48</v>
      </c>
      <c r="B40" s="24"/>
      <c r="C40" s="23"/>
      <c r="D40" s="24">
        <v>625005</v>
      </c>
      <c r="E40" s="103" t="s">
        <v>196</v>
      </c>
      <c r="F40" s="104">
        <v>99</v>
      </c>
      <c r="G40" s="104">
        <v>44.55</v>
      </c>
      <c r="H40" s="104">
        <v>0</v>
      </c>
      <c r="I40" s="104">
        <v>0</v>
      </c>
      <c r="J40" s="104">
        <v>0</v>
      </c>
      <c r="K40" s="104">
        <v>0</v>
      </c>
      <c r="L40" s="104">
        <v>0</v>
      </c>
    </row>
    <row r="41" spans="1:12" ht="12.75" hidden="1" customHeight="1" outlineLevel="3" x14ac:dyDescent="0.2">
      <c r="A41" s="23" t="s">
        <v>48</v>
      </c>
      <c r="B41" s="24"/>
      <c r="C41" s="23"/>
      <c r="D41" s="24">
        <v>625007</v>
      </c>
      <c r="E41" s="103" t="s">
        <v>197</v>
      </c>
      <c r="F41" s="104">
        <v>1084.74</v>
      </c>
      <c r="G41" s="104">
        <v>584.48</v>
      </c>
      <c r="H41" s="104">
        <v>665</v>
      </c>
      <c r="I41" s="104">
        <v>665</v>
      </c>
      <c r="J41" s="104">
        <v>665</v>
      </c>
      <c r="K41" s="104">
        <v>665</v>
      </c>
      <c r="L41" s="104">
        <v>665</v>
      </c>
    </row>
    <row r="42" spans="1:12" ht="12.75" customHeight="1" outlineLevel="1" x14ac:dyDescent="0.2">
      <c r="A42" s="23" t="s">
        <v>48</v>
      </c>
      <c r="B42" s="24">
        <v>630</v>
      </c>
      <c r="C42" s="23"/>
      <c r="D42" s="24"/>
      <c r="E42" s="103" t="s">
        <v>215</v>
      </c>
      <c r="F42" s="104">
        <f t="shared" ref="F42:L42" si="25">F43</f>
        <v>22921</v>
      </c>
      <c r="G42" s="104">
        <f t="shared" si="25"/>
        <v>12709.43</v>
      </c>
      <c r="H42" s="104">
        <f t="shared" si="25"/>
        <v>14000</v>
      </c>
      <c r="I42" s="104">
        <f t="shared" si="25"/>
        <v>14000</v>
      </c>
      <c r="J42" s="104">
        <f t="shared" si="25"/>
        <v>14000</v>
      </c>
      <c r="K42" s="104">
        <f t="shared" si="25"/>
        <v>14000</v>
      </c>
      <c r="L42" s="104">
        <f t="shared" si="25"/>
        <v>14000</v>
      </c>
    </row>
    <row r="43" spans="1:12" ht="12.75" customHeight="1" outlineLevel="2" x14ac:dyDescent="0.2">
      <c r="A43" s="23" t="s">
        <v>48</v>
      </c>
      <c r="B43" s="24"/>
      <c r="C43" s="23" t="s">
        <v>171</v>
      </c>
      <c r="D43" s="24"/>
      <c r="E43" s="103" t="s">
        <v>210</v>
      </c>
      <c r="F43" s="104">
        <f t="shared" ref="F43:L43" si="26">SUM(F44:F44)</f>
        <v>22921</v>
      </c>
      <c r="G43" s="104">
        <f t="shared" si="26"/>
        <v>12709.43</v>
      </c>
      <c r="H43" s="104">
        <f t="shared" si="26"/>
        <v>14000</v>
      </c>
      <c r="I43" s="104">
        <f t="shared" si="26"/>
        <v>14000</v>
      </c>
      <c r="J43" s="104">
        <f t="shared" si="26"/>
        <v>14000</v>
      </c>
      <c r="K43" s="104">
        <f t="shared" si="26"/>
        <v>14000</v>
      </c>
      <c r="L43" s="104">
        <f t="shared" si="26"/>
        <v>14000</v>
      </c>
    </row>
    <row r="44" spans="1:12" ht="12.75" hidden="1" customHeight="1" outlineLevel="3" x14ac:dyDescent="0.2">
      <c r="A44" s="23" t="s">
        <v>48</v>
      </c>
      <c r="B44" s="24"/>
      <c r="C44" s="23"/>
      <c r="D44" s="24">
        <v>637026</v>
      </c>
      <c r="E44" s="103" t="s">
        <v>175</v>
      </c>
      <c r="F44" s="104">
        <v>22921</v>
      </c>
      <c r="G44" s="104">
        <v>12709.43</v>
      </c>
      <c r="H44" s="104">
        <v>14000</v>
      </c>
      <c r="I44" s="104">
        <v>14000</v>
      </c>
      <c r="J44" s="104">
        <v>14000</v>
      </c>
      <c r="K44" s="104">
        <v>14000</v>
      </c>
      <c r="L44" s="104">
        <v>14000</v>
      </c>
    </row>
    <row r="45" spans="1:12" ht="15.75" customHeight="1" x14ac:dyDescent="0.2">
      <c r="A45" s="172" t="s">
        <v>67</v>
      </c>
      <c r="B45" s="172"/>
      <c r="C45" s="172"/>
      <c r="D45" s="100" t="s">
        <v>150</v>
      </c>
      <c r="E45" s="100"/>
      <c r="F45" s="102">
        <f t="shared" ref="F45:L45" si="27">F46+F57+F48</f>
        <v>1136.6000000000001</v>
      </c>
      <c r="G45" s="102">
        <f t="shared" si="27"/>
        <v>3009.2700000000004</v>
      </c>
      <c r="H45" s="102">
        <f t="shared" ref="H45" si="28">H46+H57+H48</f>
        <v>1000</v>
      </c>
      <c r="I45" s="102">
        <f t="shared" si="27"/>
        <v>3849</v>
      </c>
      <c r="J45" s="102">
        <f t="shared" si="27"/>
        <v>1000</v>
      </c>
      <c r="K45" s="102">
        <f t="shared" ref="K45" si="29">K46+K57+K48</f>
        <v>1000</v>
      </c>
      <c r="L45" s="102">
        <f t="shared" si="27"/>
        <v>1000</v>
      </c>
    </row>
    <row r="46" spans="1:12" ht="12.75" customHeight="1" outlineLevel="1" x14ac:dyDescent="0.2">
      <c r="A46" s="23" t="s">
        <v>96</v>
      </c>
      <c r="B46" s="24">
        <v>610</v>
      </c>
      <c r="C46" s="23"/>
      <c r="D46" s="24"/>
      <c r="E46" s="103" t="s">
        <v>284</v>
      </c>
      <c r="F46" s="104">
        <f t="shared" ref="F46:L46" si="30">F47</f>
        <v>100</v>
      </c>
      <c r="G46" s="104">
        <f t="shared" si="30"/>
        <v>340</v>
      </c>
      <c r="H46" s="104">
        <f t="shared" si="30"/>
        <v>100</v>
      </c>
      <c r="I46" s="104">
        <f t="shared" si="30"/>
        <v>540</v>
      </c>
      <c r="J46" s="104">
        <f t="shared" si="30"/>
        <v>100</v>
      </c>
      <c r="K46" s="104">
        <f t="shared" si="30"/>
        <v>100</v>
      </c>
      <c r="L46" s="104">
        <f t="shared" si="30"/>
        <v>100</v>
      </c>
    </row>
    <row r="47" spans="1:12" ht="12.75" customHeight="1" outlineLevel="2" x14ac:dyDescent="0.2">
      <c r="A47" s="23" t="s">
        <v>96</v>
      </c>
      <c r="B47" s="24"/>
      <c r="C47" s="23" t="s">
        <v>176</v>
      </c>
      <c r="D47" s="24" t="s">
        <v>229</v>
      </c>
      <c r="E47" s="103" t="s">
        <v>0</v>
      </c>
      <c r="F47" s="104">
        <v>100</v>
      </c>
      <c r="G47" s="104">
        <v>340</v>
      </c>
      <c r="H47" s="104">
        <v>100</v>
      </c>
      <c r="I47" s="104">
        <v>540</v>
      </c>
      <c r="J47" s="104">
        <v>100</v>
      </c>
      <c r="K47" s="104">
        <v>100</v>
      </c>
      <c r="L47" s="104">
        <v>100</v>
      </c>
    </row>
    <row r="48" spans="1:12" ht="12.75" customHeight="1" outlineLevel="1" x14ac:dyDescent="0.2">
      <c r="A48" s="23" t="s">
        <v>48</v>
      </c>
      <c r="B48" s="24">
        <v>620</v>
      </c>
      <c r="C48" s="23"/>
      <c r="D48" s="24"/>
      <c r="E48" s="103" t="s">
        <v>188</v>
      </c>
      <c r="F48" s="104">
        <f t="shared" ref="F48:I48" si="31">SUM(F49:F50)</f>
        <v>57.47</v>
      </c>
      <c r="G48" s="104">
        <f>SUM(G49:G50)</f>
        <v>162.32</v>
      </c>
      <c r="H48" s="104">
        <f t="shared" ref="H48" si="32">SUM(H49:H50)</f>
        <v>36</v>
      </c>
      <c r="I48" s="104">
        <f t="shared" si="31"/>
        <v>238</v>
      </c>
      <c r="J48" s="104">
        <f>SUM(J49:J50)</f>
        <v>36</v>
      </c>
      <c r="K48" s="104">
        <f>SUM(K49:K50)</f>
        <v>36</v>
      </c>
      <c r="L48" s="104">
        <f>SUM(L49:L50)</f>
        <v>36</v>
      </c>
    </row>
    <row r="49" spans="1:12" ht="12.75" customHeight="1" outlineLevel="2" x14ac:dyDescent="0.2">
      <c r="A49" s="23" t="s">
        <v>48</v>
      </c>
      <c r="B49" s="24"/>
      <c r="C49" s="23" t="s">
        <v>172</v>
      </c>
      <c r="D49" s="24"/>
      <c r="E49" s="103" t="s">
        <v>189</v>
      </c>
      <c r="F49" s="104">
        <v>16.45</v>
      </c>
      <c r="G49" s="104">
        <v>47.01</v>
      </c>
      <c r="H49" s="104">
        <v>10</v>
      </c>
      <c r="I49" s="104">
        <v>68</v>
      </c>
      <c r="J49" s="104">
        <v>10</v>
      </c>
      <c r="K49" s="104">
        <v>10</v>
      </c>
      <c r="L49" s="104">
        <v>10</v>
      </c>
    </row>
    <row r="50" spans="1:12" ht="12.75" customHeight="1" outlineLevel="2" x14ac:dyDescent="0.2">
      <c r="A50" s="23" t="s">
        <v>48</v>
      </c>
      <c r="B50" s="24"/>
      <c r="C50" s="23" t="s">
        <v>174</v>
      </c>
      <c r="D50" s="24"/>
      <c r="E50" s="103" t="s">
        <v>191</v>
      </c>
      <c r="F50" s="104">
        <f t="shared" ref="F50:J50" si="33">SUM(F51:F56)</f>
        <v>41.02</v>
      </c>
      <c r="G50" s="104">
        <f t="shared" si="33"/>
        <v>115.31</v>
      </c>
      <c r="H50" s="104">
        <f t="shared" ref="H50" si="34">SUM(H51:H56)</f>
        <v>26</v>
      </c>
      <c r="I50" s="104">
        <f t="shared" si="33"/>
        <v>170</v>
      </c>
      <c r="J50" s="104">
        <f t="shared" si="33"/>
        <v>26</v>
      </c>
      <c r="K50" s="104">
        <f t="shared" ref="K50:L50" si="35">SUM(K51:K56)</f>
        <v>26</v>
      </c>
      <c r="L50" s="104">
        <f t="shared" si="35"/>
        <v>26</v>
      </c>
    </row>
    <row r="51" spans="1:12" ht="12.75" hidden="1" customHeight="1" outlineLevel="3" x14ac:dyDescent="0.2">
      <c r="A51" s="23" t="s">
        <v>48</v>
      </c>
      <c r="B51" s="24"/>
      <c r="C51" s="23"/>
      <c r="D51" s="24">
        <v>625001</v>
      </c>
      <c r="E51" s="103" t="s">
        <v>192</v>
      </c>
      <c r="F51" s="104">
        <v>2.2999999999999998</v>
      </c>
      <c r="G51" s="104">
        <v>5.5</v>
      </c>
      <c r="H51" s="104">
        <v>2</v>
      </c>
      <c r="I51" s="104">
        <v>8</v>
      </c>
      <c r="J51" s="104">
        <v>2</v>
      </c>
      <c r="K51" s="104">
        <v>2</v>
      </c>
      <c r="L51" s="104">
        <v>2</v>
      </c>
    </row>
    <row r="52" spans="1:12" ht="12.75" hidden="1" customHeight="1" outlineLevel="3" x14ac:dyDescent="0.2">
      <c r="A52" s="23" t="s">
        <v>48</v>
      </c>
      <c r="B52" s="24"/>
      <c r="C52" s="23"/>
      <c r="D52" s="24">
        <v>625002</v>
      </c>
      <c r="E52" s="103" t="s">
        <v>193</v>
      </c>
      <c r="F52" s="104">
        <v>23.02</v>
      </c>
      <c r="G52" s="104">
        <v>65.73</v>
      </c>
      <c r="H52" s="104">
        <v>14</v>
      </c>
      <c r="I52" s="104">
        <v>96</v>
      </c>
      <c r="J52" s="104">
        <v>14</v>
      </c>
      <c r="K52" s="104">
        <v>14</v>
      </c>
      <c r="L52" s="104">
        <v>14</v>
      </c>
    </row>
    <row r="53" spans="1:12" ht="12.75" hidden="1" customHeight="1" outlineLevel="3" x14ac:dyDescent="0.2">
      <c r="A53" s="23" t="s">
        <v>48</v>
      </c>
      <c r="B53" s="24"/>
      <c r="C53" s="23"/>
      <c r="D53" s="24">
        <v>625003</v>
      </c>
      <c r="E53" s="103" t="s">
        <v>194</v>
      </c>
      <c r="F53" s="104">
        <v>1.32</v>
      </c>
      <c r="G53" s="104">
        <v>3.74</v>
      </c>
      <c r="H53" s="104">
        <v>1</v>
      </c>
      <c r="I53" s="104">
        <v>6</v>
      </c>
      <c r="J53" s="104">
        <v>1</v>
      </c>
      <c r="K53" s="104">
        <v>1</v>
      </c>
      <c r="L53" s="104">
        <v>1</v>
      </c>
    </row>
    <row r="54" spans="1:12" ht="12.75" hidden="1" customHeight="1" outlineLevel="3" x14ac:dyDescent="0.2">
      <c r="A54" s="23" t="s">
        <v>48</v>
      </c>
      <c r="B54" s="24"/>
      <c r="C54" s="23"/>
      <c r="D54" s="24">
        <v>625004</v>
      </c>
      <c r="E54" s="103" t="s">
        <v>195</v>
      </c>
      <c r="F54" s="104">
        <v>4.93</v>
      </c>
      <c r="G54" s="104">
        <v>14.09</v>
      </c>
      <c r="H54" s="104">
        <v>3</v>
      </c>
      <c r="I54" s="104">
        <v>21</v>
      </c>
      <c r="J54" s="104">
        <v>3</v>
      </c>
      <c r="K54" s="104">
        <v>3</v>
      </c>
      <c r="L54" s="104">
        <v>3</v>
      </c>
    </row>
    <row r="55" spans="1:12" ht="12.75" hidden="1" customHeight="1" outlineLevel="3" x14ac:dyDescent="0.2">
      <c r="A55" s="23" t="s">
        <v>48</v>
      </c>
      <c r="B55" s="24"/>
      <c r="C55" s="23"/>
      <c r="D55" s="24">
        <v>625005</v>
      </c>
      <c r="E55" s="103" t="s">
        <v>196</v>
      </c>
      <c r="F55" s="104">
        <v>1.64</v>
      </c>
      <c r="G55" s="104">
        <v>3.93</v>
      </c>
      <c r="H55" s="104">
        <v>1</v>
      </c>
      <c r="I55" s="104">
        <v>6</v>
      </c>
      <c r="J55" s="104">
        <v>1</v>
      </c>
      <c r="K55" s="104">
        <v>1</v>
      </c>
      <c r="L55" s="104">
        <v>1</v>
      </c>
    </row>
    <row r="56" spans="1:12" ht="12.75" hidden="1" customHeight="1" outlineLevel="3" x14ac:dyDescent="0.2">
      <c r="A56" s="23" t="s">
        <v>48</v>
      </c>
      <c r="B56" s="24"/>
      <c r="C56" s="23"/>
      <c r="D56" s="24">
        <v>625007</v>
      </c>
      <c r="E56" s="103" t="s">
        <v>197</v>
      </c>
      <c r="F56" s="104">
        <v>7.81</v>
      </c>
      <c r="G56" s="104">
        <v>22.32</v>
      </c>
      <c r="H56" s="104">
        <v>5</v>
      </c>
      <c r="I56" s="104">
        <v>33</v>
      </c>
      <c r="J56" s="104">
        <v>5</v>
      </c>
      <c r="K56" s="104">
        <v>5</v>
      </c>
      <c r="L56" s="104">
        <v>5</v>
      </c>
    </row>
    <row r="57" spans="1:12" ht="12.75" customHeight="1" outlineLevel="1" x14ac:dyDescent="0.2">
      <c r="A57" s="23" t="s">
        <v>96</v>
      </c>
      <c r="B57" s="24">
        <v>630</v>
      </c>
      <c r="C57" s="24"/>
      <c r="D57" s="24"/>
      <c r="E57" s="103" t="s">
        <v>215</v>
      </c>
      <c r="F57" s="104">
        <f>F58+F60+F63+F66+F68</f>
        <v>979.13</v>
      </c>
      <c r="G57" s="104">
        <f t="shared" ref="G57:J57" si="36">G58+G60+G63+G66+G68</f>
        <v>2506.9500000000003</v>
      </c>
      <c r="H57" s="104">
        <f t="shared" si="36"/>
        <v>864</v>
      </c>
      <c r="I57" s="104">
        <f t="shared" si="36"/>
        <v>3071</v>
      </c>
      <c r="J57" s="104">
        <f t="shared" si="36"/>
        <v>864</v>
      </c>
      <c r="K57" s="104">
        <f t="shared" ref="K57:L57" si="37">K58+K60+K63+K66+K68</f>
        <v>864</v>
      </c>
      <c r="L57" s="104">
        <f t="shared" si="37"/>
        <v>864</v>
      </c>
    </row>
    <row r="58" spans="1:12" ht="12.75" customHeight="1" outlineLevel="2" x14ac:dyDescent="0.2">
      <c r="A58" s="23" t="s">
        <v>96</v>
      </c>
      <c r="B58" s="24"/>
      <c r="C58" s="23" t="s">
        <v>216</v>
      </c>
      <c r="D58" s="24"/>
      <c r="E58" s="103" t="s">
        <v>1</v>
      </c>
      <c r="F58" s="104">
        <f t="shared" ref="F58:L58" si="38">F59</f>
        <v>0</v>
      </c>
      <c r="G58" s="104">
        <f t="shared" si="38"/>
        <v>0</v>
      </c>
      <c r="H58" s="104">
        <f t="shared" si="38"/>
        <v>0</v>
      </c>
      <c r="I58" s="104">
        <f t="shared" si="38"/>
        <v>30</v>
      </c>
      <c r="J58" s="104">
        <f t="shared" si="38"/>
        <v>10</v>
      </c>
      <c r="K58" s="104">
        <f t="shared" si="38"/>
        <v>10</v>
      </c>
      <c r="L58" s="104">
        <f t="shared" si="38"/>
        <v>10</v>
      </c>
    </row>
    <row r="59" spans="1:12" ht="12.75" hidden="1" customHeight="1" outlineLevel="3" x14ac:dyDescent="0.2">
      <c r="A59" s="23" t="s">
        <v>96</v>
      </c>
      <c r="B59" s="24"/>
      <c r="C59" s="23"/>
      <c r="D59" s="24">
        <v>631001</v>
      </c>
      <c r="E59" s="103" t="s">
        <v>217</v>
      </c>
      <c r="F59" s="104">
        <v>0</v>
      </c>
      <c r="G59" s="104">
        <v>0</v>
      </c>
      <c r="H59" s="104">
        <v>0</v>
      </c>
      <c r="I59" s="104">
        <v>30</v>
      </c>
      <c r="J59" s="104">
        <v>10</v>
      </c>
      <c r="K59" s="104">
        <v>10</v>
      </c>
      <c r="L59" s="104">
        <v>10</v>
      </c>
    </row>
    <row r="60" spans="1:12" ht="12.75" customHeight="1" outlineLevel="2" collapsed="1" x14ac:dyDescent="0.2">
      <c r="A60" s="23" t="s">
        <v>96</v>
      </c>
      <c r="B60" s="24"/>
      <c r="C60" s="23" t="s">
        <v>186</v>
      </c>
      <c r="D60" s="24"/>
      <c r="E60" s="103" t="s">
        <v>198</v>
      </c>
      <c r="F60" s="104">
        <f>SUM(F61:F62)</f>
        <v>10</v>
      </c>
      <c r="G60" s="104">
        <f t="shared" ref="G60:J60" si="39">SUM(G61:G62)</f>
        <v>30</v>
      </c>
      <c r="H60" s="104">
        <f t="shared" si="39"/>
        <v>10</v>
      </c>
      <c r="I60" s="104">
        <f t="shared" si="39"/>
        <v>75</v>
      </c>
      <c r="J60" s="104">
        <f t="shared" si="39"/>
        <v>20</v>
      </c>
      <c r="K60" s="104">
        <f t="shared" ref="K60:L60" si="40">SUM(K61:K62)</f>
        <v>20</v>
      </c>
      <c r="L60" s="104">
        <f t="shared" si="40"/>
        <v>20</v>
      </c>
    </row>
    <row r="61" spans="1:12" ht="12.75" hidden="1" customHeight="1" outlineLevel="3" x14ac:dyDescent="0.2">
      <c r="A61" s="23" t="s">
        <v>96</v>
      </c>
      <c r="B61" s="24"/>
      <c r="C61" s="23"/>
      <c r="D61" s="24">
        <v>632003</v>
      </c>
      <c r="E61" s="103" t="s">
        <v>271</v>
      </c>
      <c r="F61" s="104">
        <v>0</v>
      </c>
      <c r="G61" s="104">
        <v>0</v>
      </c>
      <c r="H61" s="104">
        <v>0</v>
      </c>
      <c r="I61" s="104">
        <v>30</v>
      </c>
      <c r="J61" s="104">
        <v>10</v>
      </c>
      <c r="K61" s="104">
        <v>10</v>
      </c>
      <c r="L61" s="104">
        <v>10</v>
      </c>
    </row>
    <row r="62" spans="1:12" ht="12.75" hidden="1" customHeight="1" outlineLevel="3" x14ac:dyDescent="0.2">
      <c r="A62" s="23" t="s">
        <v>96</v>
      </c>
      <c r="B62" s="24"/>
      <c r="C62" s="23"/>
      <c r="D62" s="24">
        <v>632005</v>
      </c>
      <c r="E62" s="103" t="s">
        <v>400</v>
      </c>
      <c r="F62" s="104">
        <v>10</v>
      </c>
      <c r="G62" s="104">
        <v>30</v>
      </c>
      <c r="H62" s="104">
        <v>10</v>
      </c>
      <c r="I62" s="104">
        <v>45</v>
      </c>
      <c r="J62" s="104">
        <v>10</v>
      </c>
      <c r="K62" s="104">
        <v>10</v>
      </c>
      <c r="L62" s="104">
        <v>10</v>
      </c>
    </row>
    <row r="63" spans="1:12" ht="12.75" customHeight="1" outlineLevel="2" collapsed="1" x14ac:dyDescent="0.2">
      <c r="A63" s="23" t="s">
        <v>96</v>
      </c>
      <c r="B63" s="24"/>
      <c r="C63" s="23" t="s">
        <v>177</v>
      </c>
      <c r="D63" s="24"/>
      <c r="E63" s="103" t="s">
        <v>201</v>
      </c>
      <c r="F63" s="104">
        <f t="shared" ref="F63:I63" si="41">SUM(F64:F65)</f>
        <v>66.39</v>
      </c>
      <c r="G63" s="104">
        <f>SUM(G64:G65)</f>
        <v>218.61</v>
      </c>
      <c r="H63" s="104">
        <f t="shared" ref="H63" si="42">SUM(H64:H65)</f>
        <v>100</v>
      </c>
      <c r="I63" s="104">
        <f t="shared" si="41"/>
        <v>140</v>
      </c>
      <c r="J63" s="104">
        <f>SUM(J64:J65)</f>
        <v>80</v>
      </c>
      <c r="K63" s="104">
        <f>SUM(K64:K65)</f>
        <v>80</v>
      </c>
      <c r="L63" s="104">
        <f>SUM(L64:L65)</f>
        <v>80</v>
      </c>
    </row>
    <row r="64" spans="1:12" ht="12.75" hidden="1" customHeight="1" outlineLevel="3" x14ac:dyDescent="0.2">
      <c r="A64" s="23" t="s">
        <v>96</v>
      </c>
      <c r="B64" s="24"/>
      <c r="C64" s="23"/>
      <c r="D64" s="24">
        <v>633006</v>
      </c>
      <c r="E64" s="103" t="s">
        <v>3</v>
      </c>
      <c r="F64" s="104">
        <v>43.39</v>
      </c>
      <c r="G64" s="104">
        <v>125.61</v>
      </c>
      <c r="H64" s="104">
        <v>50</v>
      </c>
      <c r="I64" s="104">
        <v>34</v>
      </c>
      <c r="J64" s="104">
        <v>30</v>
      </c>
      <c r="K64" s="104">
        <v>30</v>
      </c>
      <c r="L64" s="104">
        <v>30</v>
      </c>
    </row>
    <row r="65" spans="1:14" ht="12.75" hidden="1" customHeight="1" outlineLevel="3" x14ac:dyDescent="0.2">
      <c r="A65" s="23" t="s">
        <v>96</v>
      </c>
      <c r="B65" s="24"/>
      <c r="C65" s="24"/>
      <c r="D65" s="24">
        <v>633016</v>
      </c>
      <c r="E65" s="103" t="s">
        <v>318</v>
      </c>
      <c r="F65" s="104">
        <v>23</v>
      </c>
      <c r="G65" s="104">
        <v>93</v>
      </c>
      <c r="H65" s="104">
        <v>50</v>
      </c>
      <c r="I65" s="104">
        <v>106</v>
      </c>
      <c r="J65" s="104">
        <v>50</v>
      </c>
      <c r="K65" s="104">
        <v>50</v>
      </c>
      <c r="L65" s="104">
        <v>50</v>
      </c>
    </row>
    <row r="66" spans="1:14" ht="12.75" customHeight="1" outlineLevel="2" collapsed="1" x14ac:dyDescent="0.2">
      <c r="A66" s="23" t="s">
        <v>96</v>
      </c>
      <c r="B66" s="24"/>
      <c r="C66" s="23" t="s">
        <v>181</v>
      </c>
      <c r="D66" s="24"/>
      <c r="E66" s="103" t="s">
        <v>309</v>
      </c>
      <c r="F66" s="104">
        <f t="shared" ref="F66:L66" si="43">SUM(F67:F67)</f>
        <v>19</v>
      </c>
      <c r="G66" s="104">
        <f t="shared" si="43"/>
        <v>17.440000000000001</v>
      </c>
      <c r="H66" s="104">
        <f t="shared" si="43"/>
        <v>50</v>
      </c>
      <c r="I66" s="104">
        <f t="shared" si="43"/>
        <v>24</v>
      </c>
      <c r="J66" s="104">
        <f t="shared" si="43"/>
        <v>50</v>
      </c>
      <c r="K66" s="104">
        <f t="shared" si="43"/>
        <v>50</v>
      </c>
      <c r="L66" s="104">
        <f t="shared" si="43"/>
        <v>50</v>
      </c>
    </row>
    <row r="67" spans="1:14" ht="12.75" hidden="1" customHeight="1" outlineLevel="3" x14ac:dyDescent="0.2">
      <c r="A67" s="23" t="s">
        <v>96</v>
      </c>
      <c r="B67" s="24"/>
      <c r="C67" s="23"/>
      <c r="D67" s="24">
        <v>634001</v>
      </c>
      <c r="E67" s="103" t="s">
        <v>403</v>
      </c>
      <c r="F67" s="104">
        <v>19</v>
      </c>
      <c r="G67" s="104">
        <v>17.440000000000001</v>
      </c>
      <c r="H67" s="104">
        <v>50</v>
      </c>
      <c r="I67" s="104">
        <v>24</v>
      </c>
      <c r="J67" s="104">
        <v>50</v>
      </c>
      <c r="K67" s="104">
        <v>50</v>
      </c>
      <c r="L67" s="104">
        <v>50</v>
      </c>
    </row>
    <row r="68" spans="1:14" ht="12.75" customHeight="1" outlineLevel="2" collapsed="1" x14ac:dyDescent="0.2">
      <c r="A68" s="23" t="s">
        <v>96</v>
      </c>
      <c r="B68" s="24"/>
      <c r="C68" s="23" t="s">
        <v>171</v>
      </c>
      <c r="D68" s="24"/>
      <c r="E68" s="103" t="s">
        <v>210</v>
      </c>
      <c r="F68" s="104">
        <f>SUM(F69:F73)</f>
        <v>883.74</v>
      </c>
      <c r="G68" s="104">
        <f t="shared" ref="G68:J68" si="44">SUM(G69:G73)</f>
        <v>2240.9</v>
      </c>
      <c r="H68" s="104">
        <f t="shared" ref="H68" si="45">SUM(H69:H73)</f>
        <v>704</v>
      </c>
      <c r="I68" s="104">
        <f t="shared" si="44"/>
        <v>2802</v>
      </c>
      <c r="J68" s="104">
        <f t="shared" si="44"/>
        <v>704</v>
      </c>
      <c r="K68" s="104">
        <f t="shared" ref="K68:L68" si="46">SUM(K69:K73)</f>
        <v>704</v>
      </c>
      <c r="L68" s="104">
        <f t="shared" si="46"/>
        <v>704</v>
      </c>
    </row>
    <row r="69" spans="1:14" ht="12.75" hidden="1" customHeight="1" outlineLevel="3" x14ac:dyDescent="0.2">
      <c r="A69" s="23" t="s">
        <v>96</v>
      </c>
      <c r="B69" s="24"/>
      <c r="C69" s="23"/>
      <c r="D69" s="24">
        <v>637004</v>
      </c>
      <c r="E69" s="103" t="s">
        <v>212</v>
      </c>
      <c r="F69" s="104">
        <v>0</v>
      </c>
      <c r="G69" s="104">
        <v>51</v>
      </c>
      <c r="H69" s="104">
        <v>0</v>
      </c>
      <c r="I69" s="104">
        <v>13</v>
      </c>
      <c r="J69" s="104">
        <v>0</v>
      </c>
      <c r="K69" s="104">
        <v>0</v>
      </c>
      <c r="L69" s="104">
        <v>0</v>
      </c>
    </row>
    <row r="70" spans="1:14" ht="12.75" hidden="1" customHeight="1" outlineLevel="3" x14ac:dyDescent="0.2">
      <c r="A70" s="23" t="s">
        <v>96</v>
      </c>
      <c r="B70" s="24"/>
      <c r="C70" s="23"/>
      <c r="D70" s="24">
        <v>637014</v>
      </c>
      <c r="E70" s="103" t="s">
        <v>228</v>
      </c>
      <c r="F70" s="104">
        <v>123.6</v>
      </c>
      <c r="G70" s="104">
        <v>447</v>
      </c>
      <c r="H70" s="104">
        <v>150</v>
      </c>
      <c r="I70" s="104">
        <v>589</v>
      </c>
      <c r="J70" s="104">
        <v>150</v>
      </c>
      <c r="K70" s="104">
        <v>150</v>
      </c>
      <c r="L70" s="104">
        <v>150</v>
      </c>
    </row>
    <row r="71" spans="1:14" ht="12.75" hidden="1" customHeight="1" outlineLevel="3" x14ac:dyDescent="0.2">
      <c r="A71" s="23" t="s">
        <v>96</v>
      </c>
      <c r="B71" s="24"/>
      <c r="C71" s="23"/>
      <c r="D71" s="24">
        <v>637026</v>
      </c>
      <c r="E71" s="103" t="s">
        <v>404</v>
      </c>
      <c r="F71" s="104">
        <v>429</v>
      </c>
      <c r="G71" s="104">
        <v>1535.22</v>
      </c>
      <c r="H71" s="104">
        <v>474</v>
      </c>
      <c r="I71" s="104">
        <v>2060</v>
      </c>
      <c r="J71" s="104">
        <v>474</v>
      </c>
      <c r="K71" s="104">
        <v>474</v>
      </c>
      <c r="L71" s="104">
        <v>474</v>
      </c>
    </row>
    <row r="72" spans="1:14" ht="12.75" hidden="1" customHeight="1" outlineLevel="3" x14ac:dyDescent="0.2">
      <c r="A72" s="23" t="s">
        <v>96</v>
      </c>
      <c r="B72" s="24"/>
      <c r="C72" s="23"/>
      <c r="D72" s="24">
        <v>637027</v>
      </c>
      <c r="E72" s="103" t="s">
        <v>220</v>
      </c>
      <c r="F72" s="104">
        <v>75.400000000000006</v>
      </c>
      <c r="G72" s="104">
        <v>207.68</v>
      </c>
      <c r="H72" s="104">
        <v>80</v>
      </c>
      <c r="I72" s="104">
        <v>140</v>
      </c>
      <c r="J72" s="104">
        <v>80</v>
      </c>
      <c r="K72" s="104">
        <v>80</v>
      </c>
      <c r="L72" s="104">
        <v>80</v>
      </c>
    </row>
    <row r="73" spans="1:14" ht="12.75" hidden="1" customHeight="1" outlineLevel="3" x14ac:dyDescent="0.2">
      <c r="A73" s="23" t="s">
        <v>96</v>
      </c>
      <c r="B73" s="24"/>
      <c r="C73" s="23"/>
      <c r="D73" s="24">
        <v>637037</v>
      </c>
      <c r="E73" s="103" t="s">
        <v>55</v>
      </c>
      <c r="F73" s="104">
        <v>255.74</v>
      </c>
      <c r="G73" s="104">
        <v>0</v>
      </c>
      <c r="H73" s="104">
        <v>0</v>
      </c>
      <c r="I73" s="104">
        <v>0</v>
      </c>
      <c r="J73" s="104">
        <v>0</v>
      </c>
      <c r="K73" s="104">
        <v>0</v>
      </c>
      <c r="L73" s="104">
        <v>0</v>
      </c>
    </row>
    <row r="74" spans="1:14" s="12" customFormat="1" ht="15.75" customHeight="1" x14ac:dyDescent="0.2">
      <c r="A74" s="175" t="s">
        <v>158</v>
      </c>
      <c r="B74" s="176"/>
      <c r="C74" s="177"/>
      <c r="D74" s="106" t="s">
        <v>25</v>
      </c>
      <c r="E74" s="107"/>
      <c r="F74" s="102">
        <f t="shared" ref="F74:L74" si="47">F75</f>
        <v>28868.879999999997</v>
      </c>
      <c r="G74" s="102">
        <f t="shared" si="47"/>
        <v>50515.09</v>
      </c>
      <c r="H74" s="102">
        <f t="shared" si="47"/>
        <v>38135</v>
      </c>
      <c r="I74" s="102">
        <f t="shared" si="47"/>
        <v>38135</v>
      </c>
      <c r="J74" s="102">
        <f t="shared" si="47"/>
        <v>47450</v>
      </c>
      <c r="K74" s="102">
        <f t="shared" si="47"/>
        <v>42450</v>
      </c>
      <c r="L74" s="102">
        <f t="shared" si="47"/>
        <v>42450</v>
      </c>
      <c r="N74" s="5"/>
    </row>
    <row r="75" spans="1:14" s="12" customFormat="1" ht="12.75" customHeight="1" outlineLevel="1" x14ac:dyDescent="0.2">
      <c r="A75" s="23" t="s">
        <v>48</v>
      </c>
      <c r="B75" s="24">
        <v>630</v>
      </c>
      <c r="C75" s="24"/>
      <c r="D75" s="24"/>
      <c r="E75" s="103" t="s">
        <v>215</v>
      </c>
      <c r="F75" s="104">
        <f t="shared" ref="F75:L75" si="48">F76+F86+F88+F95+F92</f>
        <v>28868.879999999997</v>
      </c>
      <c r="G75" s="104">
        <f t="shared" si="48"/>
        <v>50515.09</v>
      </c>
      <c r="H75" s="104">
        <f t="shared" ref="H75" si="49">H76+H86+H88+H95+H92</f>
        <v>38135</v>
      </c>
      <c r="I75" s="104">
        <f t="shared" si="48"/>
        <v>38135</v>
      </c>
      <c r="J75" s="104">
        <f t="shared" si="48"/>
        <v>47450</v>
      </c>
      <c r="K75" s="104">
        <f t="shared" ref="K75" si="50">K76+K86+K88+K95+K92</f>
        <v>42450</v>
      </c>
      <c r="L75" s="104">
        <f t="shared" si="48"/>
        <v>42450</v>
      </c>
    </row>
    <row r="76" spans="1:14" s="12" customFormat="1" ht="12.75" customHeight="1" outlineLevel="2" x14ac:dyDescent="0.2">
      <c r="A76" s="23" t="s">
        <v>48</v>
      </c>
      <c r="B76" s="24"/>
      <c r="C76" s="24">
        <v>632</v>
      </c>
      <c r="D76" s="24"/>
      <c r="E76" s="103" t="s">
        <v>198</v>
      </c>
      <c r="F76" s="104">
        <f t="shared" ref="F76:L76" si="51">SUM(F77:F85)</f>
        <v>18106.359999999997</v>
      </c>
      <c r="G76" s="104">
        <f>SUM(G77:G85)</f>
        <v>23897.949999999997</v>
      </c>
      <c r="H76" s="104">
        <f t="shared" ref="H76" si="52">SUM(H77:H85)</f>
        <v>20985</v>
      </c>
      <c r="I76" s="104">
        <f t="shared" si="51"/>
        <v>20985</v>
      </c>
      <c r="J76" s="104">
        <f>SUM(J77:J85)</f>
        <v>22300</v>
      </c>
      <c r="K76" s="104">
        <f t="shared" ref="K76" si="53">SUM(K77:K85)</f>
        <v>22300</v>
      </c>
      <c r="L76" s="104">
        <f t="shared" si="51"/>
        <v>22300</v>
      </c>
    </row>
    <row r="77" spans="1:14" s="12" customFormat="1" ht="12.75" hidden="1" customHeight="1" outlineLevel="3" x14ac:dyDescent="0.2">
      <c r="A77" s="23" t="s">
        <v>48</v>
      </c>
      <c r="B77" s="24"/>
      <c r="C77" s="24"/>
      <c r="D77" s="29">
        <v>632001</v>
      </c>
      <c r="E77" s="37" t="s">
        <v>292</v>
      </c>
      <c r="F77" s="104">
        <v>670.26</v>
      </c>
      <c r="G77" s="104">
        <v>1787.1</v>
      </c>
      <c r="H77" s="104">
        <f>1562+1408+475</f>
        <v>3445</v>
      </c>
      <c r="I77" s="104">
        <f>1562+1408+475</f>
        <v>3445</v>
      </c>
      <c r="J77" s="104">
        <v>3500</v>
      </c>
      <c r="K77" s="104">
        <v>3500</v>
      </c>
      <c r="L77" s="104">
        <v>3500</v>
      </c>
    </row>
    <row r="78" spans="1:14" s="12" customFormat="1" ht="12.75" hidden="1" customHeight="1" outlineLevel="3" x14ac:dyDescent="0.2">
      <c r="A78" s="23" t="s">
        <v>48</v>
      </c>
      <c r="B78" s="24"/>
      <c r="C78" s="24"/>
      <c r="D78" s="29">
        <v>632001</v>
      </c>
      <c r="E78" s="37" t="s">
        <v>293</v>
      </c>
      <c r="F78" s="104">
        <v>2484</v>
      </c>
      <c r="G78" s="104">
        <v>3954.52</v>
      </c>
      <c r="H78" s="104">
        <v>2450</v>
      </c>
      <c r="I78" s="104">
        <v>2450</v>
      </c>
      <c r="J78" s="104">
        <v>2500</v>
      </c>
      <c r="K78" s="104">
        <v>2500</v>
      </c>
      <c r="L78" s="104">
        <v>2500</v>
      </c>
    </row>
    <row r="79" spans="1:14" s="12" customFormat="1" ht="12.75" hidden="1" customHeight="1" outlineLevel="3" x14ac:dyDescent="0.2">
      <c r="A79" s="23" t="s">
        <v>48</v>
      </c>
      <c r="B79" s="24"/>
      <c r="C79" s="24"/>
      <c r="D79" s="29">
        <v>632001</v>
      </c>
      <c r="E79" s="37" t="s">
        <v>294</v>
      </c>
      <c r="F79" s="104">
        <v>3382.99</v>
      </c>
      <c r="G79" s="104">
        <v>3368.77</v>
      </c>
      <c r="H79" s="104">
        <v>3660</v>
      </c>
      <c r="I79" s="104">
        <v>3660</v>
      </c>
      <c r="J79" s="104">
        <v>3700</v>
      </c>
      <c r="K79" s="104">
        <v>3700</v>
      </c>
      <c r="L79" s="104">
        <v>3700</v>
      </c>
    </row>
    <row r="80" spans="1:14" s="12" customFormat="1" ht="12.75" hidden="1" customHeight="1" outlineLevel="3" x14ac:dyDescent="0.2">
      <c r="A80" s="23" t="s">
        <v>48</v>
      </c>
      <c r="B80" s="24"/>
      <c r="C80" s="24"/>
      <c r="D80" s="29">
        <v>632001</v>
      </c>
      <c r="E80" s="37" t="s">
        <v>295</v>
      </c>
      <c r="F80" s="104">
        <v>8133.74</v>
      </c>
      <c r="G80" s="104">
        <v>7743.34</v>
      </c>
      <c r="H80" s="104">
        <v>5430</v>
      </c>
      <c r="I80" s="104">
        <v>5430</v>
      </c>
      <c r="J80" s="104">
        <v>5500</v>
      </c>
      <c r="K80" s="104">
        <v>5500</v>
      </c>
      <c r="L80" s="104">
        <v>5500</v>
      </c>
    </row>
    <row r="81" spans="1:12" s="12" customFormat="1" ht="12.75" hidden="1" customHeight="1" outlineLevel="3" x14ac:dyDescent="0.2">
      <c r="A81" s="23" t="s">
        <v>48</v>
      </c>
      <c r="B81" s="24"/>
      <c r="C81" s="24"/>
      <c r="D81" s="29">
        <v>632001</v>
      </c>
      <c r="E81" s="37" t="s">
        <v>394</v>
      </c>
      <c r="F81" s="104">
        <v>200</v>
      </c>
      <c r="G81" s="104">
        <v>1178</v>
      </c>
      <c r="H81" s="104">
        <v>1100</v>
      </c>
      <c r="I81" s="104">
        <v>1100</v>
      </c>
      <c r="J81" s="104">
        <v>2200</v>
      </c>
      <c r="K81" s="104">
        <v>2200</v>
      </c>
      <c r="L81" s="104">
        <v>2200</v>
      </c>
    </row>
    <row r="82" spans="1:12" s="12" customFormat="1" ht="12.75" hidden="1" customHeight="1" outlineLevel="3" x14ac:dyDescent="0.2">
      <c r="A82" s="23" t="s">
        <v>48</v>
      </c>
      <c r="B82" s="24"/>
      <c r="C82" s="24"/>
      <c r="D82" s="29">
        <v>632001</v>
      </c>
      <c r="E82" s="37" t="s">
        <v>395</v>
      </c>
      <c r="F82" s="104">
        <v>438</v>
      </c>
      <c r="G82" s="104">
        <v>2567.2600000000002</v>
      </c>
      <c r="H82" s="104">
        <v>2000</v>
      </c>
      <c r="I82" s="104">
        <v>2000</v>
      </c>
      <c r="J82" s="104">
        <v>2000</v>
      </c>
      <c r="K82" s="104">
        <v>2000</v>
      </c>
      <c r="L82" s="104">
        <v>2000</v>
      </c>
    </row>
    <row r="83" spans="1:12" s="12" customFormat="1" ht="12.75" hidden="1" customHeight="1" outlineLevel="3" x14ac:dyDescent="0.2">
      <c r="A83" s="23" t="s">
        <v>48</v>
      </c>
      <c r="B83" s="24"/>
      <c r="C83" s="24"/>
      <c r="D83" s="29">
        <v>632002</v>
      </c>
      <c r="E83" s="37" t="s">
        <v>296</v>
      </c>
      <c r="F83" s="104">
        <v>773.44</v>
      </c>
      <c r="G83" s="104">
        <v>644.16999999999996</v>
      </c>
      <c r="H83" s="104">
        <v>700</v>
      </c>
      <c r="I83" s="104">
        <v>700</v>
      </c>
      <c r="J83" s="104">
        <v>700</v>
      </c>
      <c r="K83" s="104">
        <v>700</v>
      </c>
      <c r="L83" s="104">
        <v>700</v>
      </c>
    </row>
    <row r="84" spans="1:12" s="12" customFormat="1" ht="12.75" hidden="1" customHeight="1" outlineLevel="3" x14ac:dyDescent="0.2">
      <c r="A84" s="23" t="s">
        <v>48</v>
      </c>
      <c r="B84" s="24"/>
      <c r="C84" s="24"/>
      <c r="D84" s="29">
        <v>632002</v>
      </c>
      <c r="E84" s="37" t="s">
        <v>297</v>
      </c>
      <c r="F84" s="104">
        <v>1997.17</v>
      </c>
      <c r="G84" s="104">
        <v>2514.31</v>
      </c>
      <c r="H84" s="104">
        <v>2000</v>
      </c>
      <c r="I84" s="104">
        <v>2000</v>
      </c>
      <c r="J84" s="104">
        <v>2000</v>
      </c>
      <c r="K84" s="104">
        <v>2000</v>
      </c>
      <c r="L84" s="104">
        <v>2000</v>
      </c>
    </row>
    <row r="85" spans="1:12" s="12" customFormat="1" ht="12.75" hidden="1" customHeight="1" outlineLevel="3" x14ac:dyDescent="0.2">
      <c r="A85" s="23" t="s">
        <v>48</v>
      </c>
      <c r="B85" s="24"/>
      <c r="C85" s="24"/>
      <c r="D85" s="29">
        <v>632002</v>
      </c>
      <c r="E85" s="37" t="s">
        <v>396</v>
      </c>
      <c r="F85" s="104">
        <v>26.76</v>
      </c>
      <c r="G85" s="104">
        <v>140.47999999999999</v>
      </c>
      <c r="H85" s="104">
        <v>200</v>
      </c>
      <c r="I85" s="104">
        <v>200</v>
      </c>
      <c r="J85" s="104">
        <v>200</v>
      </c>
      <c r="K85" s="104">
        <v>200</v>
      </c>
      <c r="L85" s="104">
        <v>200</v>
      </c>
    </row>
    <row r="86" spans="1:12" ht="12.75" customHeight="1" outlineLevel="2" collapsed="1" x14ac:dyDescent="0.2">
      <c r="A86" s="23" t="s">
        <v>48</v>
      </c>
      <c r="B86" s="24"/>
      <c r="C86" s="23" t="s">
        <v>177</v>
      </c>
      <c r="D86" s="24"/>
      <c r="E86" s="103" t="s">
        <v>201</v>
      </c>
      <c r="F86" s="104">
        <f t="shared" ref="F86:L86" si="54">F87</f>
        <v>0</v>
      </c>
      <c r="G86" s="104">
        <f t="shared" si="54"/>
        <v>22.5</v>
      </c>
      <c r="H86" s="104">
        <f t="shared" si="54"/>
        <v>50</v>
      </c>
      <c r="I86" s="104">
        <f t="shared" si="54"/>
        <v>50</v>
      </c>
      <c r="J86" s="104">
        <f t="shared" si="54"/>
        <v>50</v>
      </c>
      <c r="K86" s="104">
        <f t="shared" si="54"/>
        <v>50</v>
      </c>
      <c r="L86" s="104">
        <f t="shared" si="54"/>
        <v>50</v>
      </c>
    </row>
    <row r="87" spans="1:12" ht="12.75" hidden="1" customHeight="1" outlineLevel="3" x14ac:dyDescent="0.2">
      <c r="A87" s="23" t="s">
        <v>48</v>
      </c>
      <c r="B87" s="24"/>
      <c r="C87" s="23"/>
      <c r="D87" s="24">
        <v>633006</v>
      </c>
      <c r="E87" s="103" t="s">
        <v>3</v>
      </c>
      <c r="F87" s="104">
        <v>0</v>
      </c>
      <c r="G87" s="104">
        <v>22.5</v>
      </c>
      <c r="H87" s="104">
        <v>50</v>
      </c>
      <c r="I87" s="104">
        <v>50</v>
      </c>
      <c r="J87" s="104">
        <v>50</v>
      </c>
      <c r="K87" s="104">
        <v>50</v>
      </c>
      <c r="L87" s="104">
        <v>50</v>
      </c>
    </row>
    <row r="88" spans="1:12" s="12" customFormat="1" ht="12.75" customHeight="1" outlineLevel="2" collapsed="1" x14ac:dyDescent="0.2">
      <c r="A88" s="23" t="s">
        <v>48</v>
      </c>
      <c r="B88" s="24"/>
      <c r="C88" s="24">
        <v>635</v>
      </c>
      <c r="D88" s="24"/>
      <c r="E88" s="103" t="s">
        <v>205</v>
      </c>
      <c r="F88" s="104">
        <f t="shared" ref="F88:L88" si="55">SUM(F89:F91)</f>
        <v>208.17000000000002</v>
      </c>
      <c r="G88" s="104">
        <f t="shared" si="55"/>
        <v>10278.33</v>
      </c>
      <c r="H88" s="104">
        <f t="shared" ref="H88" si="56">SUM(H89:H91)</f>
        <v>5200</v>
      </c>
      <c r="I88" s="104">
        <f t="shared" si="55"/>
        <v>5200</v>
      </c>
      <c r="J88" s="104">
        <f t="shared" si="55"/>
        <v>10200</v>
      </c>
      <c r="K88" s="104">
        <f t="shared" ref="K88" si="57">SUM(K89:K91)</f>
        <v>5200</v>
      </c>
      <c r="L88" s="104">
        <f t="shared" si="55"/>
        <v>5200</v>
      </c>
    </row>
    <row r="89" spans="1:12" s="12" customFormat="1" ht="12.75" hidden="1" customHeight="1" outlineLevel="3" x14ac:dyDescent="0.2">
      <c r="A89" s="23" t="s">
        <v>48</v>
      </c>
      <c r="B89" s="24"/>
      <c r="C89" s="24"/>
      <c r="D89" s="24">
        <v>635004</v>
      </c>
      <c r="E89" s="103" t="s">
        <v>472</v>
      </c>
      <c r="F89" s="104">
        <v>0</v>
      </c>
      <c r="G89" s="104">
        <v>168</v>
      </c>
      <c r="H89" s="104">
        <v>200</v>
      </c>
      <c r="I89" s="104">
        <v>200</v>
      </c>
      <c r="J89" s="104">
        <v>200</v>
      </c>
      <c r="K89" s="104">
        <v>200</v>
      </c>
      <c r="L89" s="104">
        <v>200</v>
      </c>
    </row>
    <row r="90" spans="1:12" s="12" customFormat="1" ht="12.75" hidden="1" customHeight="1" outlineLevel="3" x14ac:dyDescent="0.2">
      <c r="A90" s="23" t="s">
        <v>48</v>
      </c>
      <c r="B90" s="24"/>
      <c r="C90" s="24"/>
      <c r="D90" s="24">
        <v>635005</v>
      </c>
      <c r="E90" s="103" t="s">
        <v>397</v>
      </c>
      <c r="F90" s="104">
        <v>79.2</v>
      </c>
      <c r="G90" s="104">
        <v>0</v>
      </c>
      <c r="H90" s="104">
        <v>0</v>
      </c>
      <c r="I90" s="104">
        <v>0</v>
      </c>
      <c r="J90" s="104">
        <v>0</v>
      </c>
      <c r="K90" s="104">
        <v>0</v>
      </c>
      <c r="L90" s="104">
        <v>0</v>
      </c>
    </row>
    <row r="91" spans="1:12" s="12" customFormat="1" ht="12.75" hidden="1" customHeight="1" outlineLevel="3" x14ac:dyDescent="0.2">
      <c r="A91" s="23" t="s">
        <v>48</v>
      </c>
      <c r="B91" s="24"/>
      <c r="C91" s="24"/>
      <c r="D91" s="24">
        <v>635006</v>
      </c>
      <c r="E91" s="22" t="s">
        <v>393</v>
      </c>
      <c r="F91" s="104">
        <v>128.97</v>
      </c>
      <c r="G91" s="104">
        <v>10110.33</v>
      </c>
      <c r="H91" s="104">
        <v>5000</v>
      </c>
      <c r="I91" s="104">
        <v>5000</v>
      </c>
      <c r="J91" s="104">
        <v>10000</v>
      </c>
      <c r="K91" s="104">
        <v>5000</v>
      </c>
      <c r="L91" s="104">
        <v>5000</v>
      </c>
    </row>
    <row r="92" spans="1:12" s="12" customFormat="1" ht="12.75" customHeight="1" outlineLevel="2" collapsed="1" x14ac:dyDescent="0.2">
      <c r="A92" s="23" t="s">
        <v>48</v>
      </c>
      <c r="B92" s="24"/>
      <c r="C92" s="24">
        <v>636</v>
      </c>
      <c r="D92" s="24"/>
      <c r="E92" s="103" t="s">
        <v>207</v>
      </c>
      <c r="F92" s="104">
        <f t="shared" ref="F92:H92" si="58">SUM(F93:F94)</f>
        <v>547.58000000000004</v>
      </c>
      <c r="G92" s="104">
        <f t="shared" si="58"/>
        <v>608.34</v>
      </c>
      <c r="H92" s="104">
        <f t="shared" si="58"/>
        <v>700</v>
      </c>
      <c r="I92" s="104">
        <f t="shared" ref="I92:J92" si="59">SUM(I93:I94)</f>
        <v>700</v>
      </c>
      <c r="J92" s="104">
        <f t="shared" si="59"/>
        <v>900</v>
      </c>
      <c r="K92" s="104">
        <f t="shared" ref="K92:L92" si="60">SUM(K93:K94)</f>
        <v>900</v>
      </c>
      <c r="L92" s="104">
        <f t="shared" si="60"/>
        <v>900</v>
      </c>
    </row>
    <row r="93" spans="1:12" s="12" customFormat="1" ht="12.75" hidden="1" customHeight="1" outlineLevel="3" x14ac:dyDescent="0.2">
      <c r="A93" s="23" t="s">
        <v>48</v>
      </c>
      <c r="B93" s="24"/>
      <c r="C93" s="24"/>
      <c r="D93" s="24">
        <v>636001</v>
      </c>
      <c r="E93" s="22" t="s">
        <v>402</v>
      </c>
      <c r="F93" s="104">
        <v>547.58000000000004</v>
      </c>
      <c r="G93" s="104">
        <v>608.34</v>
      </c>
      <c r="H93" s="104">
        <v>700</v>
      </c>
      <c r="I93" s="104">
        <v>700</v>
      </c>
      <c r="J93" s="104">
        <v>700</v>
      </c>
      <c r="K93" s="104">
        <v>700</v>
      </c>
      <c r="L93" s="104">
        <v>700</v>
      </c>
    </row>
    <row r="94" spans="1:12" s="12" customFormat="1" ht="12.75" hidden="1" customHeight="1" outlineLevel="3" x14ac:dyDescent="0.2">
      <c r="A94" s="23" t="s">
        <v>48</v>
      </c>
      <c r="B94" s="24"/>
      <c r="C94" s="24"/>
      <c r="D94" s="24">
        <v>636002</v>
      </c>
      <c r="E94" s="22" t="s">
        <v>319</v>
      </c>
      <c r="F94" s="104">
        <v>0</v>
      </c>
      <c r="G94" s="104">
        <v>0</v>
      </c>
      <c r="H94" s="104">
        <v>0</v>
      </c>
      <c r="I94" s="104">
        <v>0</v>
      </c>
      <c r="J94" s="104">
        <v>200</v>
      </c>
      <c r="K94" s="104">
        <v>200</v>
      </c>
      <c r="L94" s="104">
        <v>200</v>
      </c>
    </row>
    <row r="95" spans="1:12" s="12" customFormat="1" ht="12.75" customHeight="1" outlineLevel="2" collapsed="1" x14ac:dyDescent="0.2">
      <c r="A95" s="23" t="s">
        <v>48</v>
      </c>
      <c r="B95" s="24"/>
      <c r="C95" s="23" t="s">
        <v>171</v>
      </c>
      <c r="D95" s="24"/>
      <c r="E95" s="22" t="s">
        <v>210</v>
      </c>
      <c r="F95" s="104">
        <f t="shared" ref="F95:L95" si="61">SUM(F96:F99)</f>
        <v>10006.77</v>
      </c>
      <c r="G95" s="104">
        <f t="shared" ref="G95:H95" si="62">SUM(G96:G99)</f>
        <v>15707.97</v>
      </c>
      <c r="H95" s="104">
        <f t="shared" si="62"/>
        <v>11200</v>
      </c>
      <c r="I95" s="104">
        <f t="shared" si="61"/>
        <v>11200</v>
      </c>
      <c r="J95" s="104">
        <f t="shared" ref="J95:K95" si="63">SUM(J96:J99)</f>
        <v>14000</v>
      </c>
      <c r="K95" s="104">
        <f t="shared" si="63"/>
        <v>14000</v>
      </c>
      <c r="L95" s="104">
        <f t="shared" si="61"/>
        <v>14000</v>
      </c>
    </row>
    <row r="96" spans="1:12" s="12" customFormat="1" ht="12.75" hidden="1" customHeight="1" outlineLevel="3" x14ac:dyDescent="0.2">
      <c r="A96" s="23" t="s">
        <v>48</v>
      </c>
      <c r="B96" s="24"/>
      <c r="C96" s="23"/>
      <c r="D96" s="24">
        <v>637004</v>
      </c>
      <c r="E96" s="22" t="s">
        <v>212</v>
      </c>
      <c r="F96" s="104">
        <v>4757.92</v>
      </c>
      <c r="G96" s="104">
        <v>7077.23</v>
      </c>
      <c r="H96" s="104">
        <v>5000</v>
      </c>
      <c r="I96" s="104">
        <v>5000</v>
      </c>
      <c r="J96" s="104">
        <v>5000</v>
      </c>
      <c r="K96" s="104">
        <v>5000</v>
      </c>
      <c r="L96" s="104">
        <v>5000</v>
      </c>
    </row>
    <row r="97" spans="1:12" s="12" customFormat="1" ht="12.75" hidden="1" customHeight="1" outlineLevel="3" x14ac:dyDescent="0.2">
      <c r="A97" s="23" t="s">
        <v>48</v>
      </c>
      <c r="B97" s="24"/>
      <c r="C97" s="23"/>
      <c r="D97" s="24">
        <v>637011</v>
      </c>
      <c r="E97" s="22" t="s">
        <v>298</v>
      </c>
      <c r="F97" s="104">
        <v>167.3</v>
      </c>
      <c r="G97" s="104">
        <v>243.23</v>
      </c>
      <c r="H97" s="104">
        <v>1000</v>
      </c>
      <c r="I97" s="104">
        <v>1000</v>
      </c>
      <c r="J97" s="104">
        <v>3000</v>
      </c>
      <c r="K97" s="104">
        <v>3000</v>
      </c>
      <c r="L97" s="104">
        <v>3000</v>
      </c>
    </row>
    <row r="98" spans="1:12" s="12" customFormat="1" ht="12.75" hidden="1" customHeight="1" outlineLevel="3" x14ac:dyDescent="0.2">
      <c r="A98" s="23" t="s">
        <v>48</v>
      </c>
      <c r="B98" s="24"/>
      <c r="C98" s="24"/>
      <c r="D98" s="24">
        <v>637015</v>
      </c>
      <c r="E98" s="22" t="s">
        <v>245</v>
      </c>
      <c r="F98" s="104">
        <v>5081.55</v>
      </c>
      <c r="G98" s="104">
        <v>5323.36</v>
      </c>
      <c r="H98" s="104">
        <v>5200</v>
      </c>
      <c r="I98" s="104">
        <v>5200</v>
      </c>
      <c r="J98" s="104">
        <v>6000</v>
      </c>
      <c r="K98" s="104">
        <v>6000</v>
      </c>
      <c r="L98" s="104">
        <v>6000</v>
      </c>
    </row>
    <row r="99" spans="1:12" s="12" customFormat="1" ht="12.75" hidden="1" customHeight="1" outlineLevel="3" x14ac:dyDescent="0.2">
      <c r="A99" s="23" t="s">
        <v>48</v>
      </c>
      <c r="B99" s="24"/>
      <c r="C99" s="24"/>
      <c r="D99" s="24">
        <v>637029</v>
      </c>
      <c r="E99" s="22" t="s">
        <v>347</v>
      </c>
      <c r="F99" s="104">
        <v>0</v>
      </c>
      <c r="G99" s="104">
        <v>3064.15</v>
      </c>
      <c r="H99" s="104">
        <v>0</v>
      </c>
      <c r="I99" s="104">
        <v>0</v>
      </c>
      <c r="J99" s="104">
        <v>0</v>
      </c>
      <c r="K99" s="104">
        <v>0</v>
      </c>
      <c r="L99" s="104">
        <v>0</v>
      </c>
    </row>
    <row r="100" spans="1:12" ht="15.75" customHeight="1" x14ac:dyDescent="0.2">
      <c r="A100" s="175" t="s">
        <v>231</v>
      </c>
      <c r="B100" s="176"/>
      <c r="C100" s="177"/>
      <c r="D100" s="106" t="s">
        <v>501</v>
      </c>
      <c r="E100" s="107"/>
      <c r="F100" s="102">
        <f t="shared" ref="F100:L100" si="64">F101</f>
        <v>17052.21</v>
      </c>
      <c r="G100" s="102">
        <f t="shared" si="64"/>
        <v>13950.779999999999</v>
      </c>
      <c r="H100" s="102">
        <f t="shared" si="64"/>
        <v>14380</v>
      </c>
      <c r="I100" s="102">
        <f t="shared" si="64"/>
        <v>14730</v>
      </c>
      <c r="J100" s="102">
        <f t="shared" si="64"/>
        <v>14960</v>
      </c>
      <c r="K100" s="102">
        <f t="shared" si="64"/>
        <v>14960</v>
      </c>
      <c r="L100" s="102">
        <f t="shared" si="64"/>
        <v>14960</v>
      </c>
    </row>
    <row r="101" spans="1:12" ht="12.75" customHeight="1" outlineLevel="1" x14ac:dyDescent="0.2">
      <c r="A101" s="23" t="s">
        <v>48</v>
      </c>
      <c r="B101" s="24">
        <v>630</v>
      </c>
      <c r="C101" s="23"/>
      <c r="D101" s="24"/>
      <c r="E101" s="103" t="s">
        <v>215</v>
      </c>
      <c r="F101" s="104">
        <f t="shared" ref="F101:L101" si="65">F102+F107+F111+F113</f>
        <v>17052.21</v>
      </c>
      <c r="G101" s="104">
        <f t="shared" ref="G101:H101" si="66">G102+G107+G111+G113</f>
        <v>13950.779999999999</v>
      </c>
      <c r="H101" s="104">
        <f t="shared" si="66"/>
        <v>14380</v>
      </c>
      <c r="I101" s="104">
        <f t="shared" si="65"/>
        <v>14730</v>
      </c>
      <c r="J101" s="104">
        <f t="shared" ref="J101:K101" si="67">J102+J107+J111+J113</f>
        <v>14960</v>
      </c>
      <c r="K101" s="104">
        <f t="shared" si="67"/>
        <v>14960</v>
      </c>
      <c r="L101" s="104">
        <f t="shared" si="65"/>
        <v>14960</v>
      </c>
    </row>
    <row r="102" spans="1:12" ht="12.75" customHeight="1" outlineLevel="2" x14ac:dyDescent="0.2">
      <c r="A102" s="23" t="s">
        <v>48</v>
      </c>
      <c r="B102" s="24"/>
      <c r="C102" s="23" t="s">
        <v>177</v>
      </c>
      <c r="D102" s="24"/>
      <c r="E102" s="103" t="s">
        <v>201</v>
      </c>
      <c r="F102" s="104">
        <f t="shared" ref="F102:L102" si="68">SUM(F103:F106)</f>
        <v>4480.22</v>
      </c>
      <c r="G102" s="104">
        <f>SUM(G103:G106)</f>
        <v>2273.0699999999997</v>
      </c>
      <c r="H102" s="104">
        <f t="shared" ref="H102" si="69">SUM(H103:H106)</f>
        <v>2800</v>
      </c>
      <c r="I102" s="104">
        <f t="shared" si="68"/>
        <v>3150</v>
      </c>
      <c r="J102" s="104">
        <f>SUM(J103:J106)</f>
        <v>3400</v>
      </c>
      <c r="K102" s="104">
        <f t="shared" ref="K102" si="70">SUM(K103:K106)</f>
        <v>3400</v>
      </c>
      <c r="L102" s="104">
        <f t="shared" si="68"/>
        <v>3400</v>
      </c>
    </row>
    <row r="103" spans="1:12" ht="12.75" hidden="1" customHeight="1" outlineLevel="3" x14ac:dyDescent="0.2">
      <c r="A103" s="23" t="s">
        <v>48</v>
      </c>
      <c r="B103" s="24"/>
      <c r="C103" s="23"/>
      <c r="D103" s="24">
        <v>633002</v>
      </c>
      <c r="E103" s="103" t="s">
        <v>2</v>
      </c>
      <c r="F103" s="104">
        <v>2525.54</v>
      </c>
      <c r="G103" s="104">
        <v>1312</v>
      </c>
      <c r="H103" s="104">
        <v>2000</v>
      </c>
      <c r="I103" s="104">
        <v>2000</v>
      </c>
      <c r="J103" s="104">
        <v>2000</v>
      </c>
      <c r="K103" s="104">
        <v>2000</v>
      </c>
      <c r="L103" s="104">
        <v>2000</v>
      </c>
    </row>
    <row r="104" spans="1:12" ht="12.75" hidden="1" customHeight="1" outlineLevel="3" x14ac:dyDescent="0.2">
      <c r="A104" s="23" t="s">
        <v>48</v>
      </c>
      <c r="B104" s="24"/>
      <c r="C104" s="23"/>
      <c r="D104" s="24">
        <v>633003</v>
      </c>
      <c r="E104" s="103" t="s">
        <v>380</v>
      </c>
      <c r="F104" s="104">
        <v>0</v>
      </c>
      <c r="G104" s="104">
        <v>754.74</v>
      </c>
      <c r="H104" s="104">
        <v>200</v>
      </c>
      <c r="I104" s="104">
        <v>200</v>
      </c>
      <c r="J104" s="104">
        <v>200</v>
      </c>
      <c r="K104" s="104">
        <v>200</v>
      </c>
      <c r="L104" s="104">
        <v>200</v>
      </c>
    </row>
    <row r="105" spans="1:12" ht="12.75" hidden="1" customHeight="1" outlineLevel="3" x14ac:dyDescent="0.2">
      <c r="A105" s="23" t="s">
        <v>48</v>
      </c>
      <c r="B105" s="24"/>
      <c r="C105" s="23"/>
      <c r="D105" s="24">
        <v>633006</v>
      </c>
      <c r="E105" s="103" t="s">
        <v>3</v>
      </c>
      <c r="F105" s="104">
        <v>0</v>
      </c>
      <c r="G105" s="104">
        <v>48.16</v>
      </c>
      <c r="H105" s="104">
        <v>100</v>
      </c>
      <c r="I105" s="104">
        <v>150</v>
      </c>
      <c r="J105" s="104">
        <v>200</v>
      </c>
      <c r="K105" s="104">
        <v>200</v>
      </c>
      <c r="L105" s="104">
        <v>200</v>
      </c>
    </row>
    <row r="106" spans="1:12" ht="12.75" hidden="1" customHeight="1" outlineLevel="3" x14ac:dyDescent="0.2">
      <c r="A106" s="23" t="s">
        <v>48</v>
      </c>
      <c r="B106" s="24"/>
      <c r="C106" s="23"/>
      <c r="D106" s="24">
        <v>633013</v>
      </c>
      <c r="E106" s="103" t="s">
        <v>377</v>
      </c>
      <c r="F106" s="104">
        <v>1954.68</v>
      </c>
      <c r="G106" s="104">
        <v>158.16999999999999</v>
      </c>
      <c r="H106" s="104">
        <v>500</v>
      </c>
      <c r="I106" s="104">
        <v>800</v>
      </c>
      <c r="J106" s="104">
        <v>1000</v>
      </c>
      <c r="K106" s="104">
        <v>1000</v>
      </c>
      <c r="L106" s="104">
        <v>1000</v>
      </c>
    </row>
    <row r="107" spans="1:12" ht="12.75" customHeight="1" outlineLevel="2" collapsed="1" x14ac:dyDescent="0.2">
      <c r="A107" s="23" t="s">
        <v>48</v>
      </c>
      <c r="B107" s="24"/>
      <c r="C107" s="23" t="s">
        <v>179</v>
      </c>
      <c r="D107" s="24"/>
      <c r="E107" s="103" t="s">
        <v>205</v>
      </c>
      <c r="F107" s="104">
        <f t="shared" ref="F107" si="71">SUM(F108:F110)</f>
        <v>8012.6</v>
      </c>
      <c r="G107" s="104">
        <f>SUM(G108:G110)</f>
        <v>8620.16</v>
      </c>
      <c r="H107" s="104">
        <f t="shared" ref="H107:I107" si="72">SUM(H108:H110)</f>
        <v>8580</v>
      </c>
      <c r="I107" s="104">
        <f t="shared" si="72"/>
        <v>8580</v>
      </c>
      <c r="J107" s="104">
        <f>SUM(J108:J110)</f>
        <v>8560</v>
      </c>
      <c r="K107" s="104">
        <f>SUM(K108:K110)</f>
        <v>8560</v>
      </c>
      <c r="L107" s="104">
        <f>SUM(L108:L110)</f>
        <v>8560</v>
      </c>
    </row>
    <row r="108" spans="1:12" ht="12.75" hidden="1" customHeight="1" outlineLevel="3" x14ac:dyDescent="0.2">
      <c r="A108" s="23" t="s">
        <v>48</v>
      </c>
      <c r="B108" s="24"/>
      <c r="C108" s="23"/>
      <c r="D108" s="24">
        <v>635002</v>
      </c>
      <c r="E108" s="103" t="s">
        <v>320</v>
      </c>
      <c r="F108" s="104">
        <v>0</v>
      </c>
      <c r="G108" s="104">
        <v>0</v>
      </c>
      <c r="H108" s="104">
        <v>100</v>
      </c>
      <c r="I108" s="104">
        <v>100</v>
      </c>
      <c r="J108" s="104">
        <v>100</v>
      </c>
      <c r="K108" s="104">
        <v>100</v>
      </c>
      <c r="L108" s="104">
        <v>100</v>
      </c>
    </row>
    <row r="109" spans="1:12" ht="12.75" hidden="1" customHeight="1" outlineLevel="3" x14ac:dyDescent="0.2">
      <c r="A109" s="23" t="s">
        <v>48</v>
      </c>
      <c r="B109" s="24"/>
      <c r="C109" s="24"/>
      <c r="D109" s="24">
        <v>635009</v>
      </c>
      <c r="E109" s="103" t="s">
        <v>332</v>
      </c>
      <c r="F109" s="104">
        <v>1962.6</v>
      </c>
      <c r="G109" s="104">
        <v>2020.16</v>
      </c>
      <c r="H109" s="104">
        <v>2100</v>
      </c>
      <c r="I109" s="104">
        <v>2100</v>
      </c>
      <c r="J109" s="104">
        <v>2100</v>
      </c>
      <c r="K109" s="104">
        <v>2100</v>
      </c>
      <c r="L109" s="104">
        <v>2100</v>
      </c>
    </row>
    <row r="110" spans="1:12" ht="12.75" hidden="1" customHeight="1" outlineLevel="3" x14ac:dyDescent="0.2">
      <c r="A110" s="23" t="s">
        <v>48</v>
      </c>
      <c r="B110" s="24"/>
      <c r="C110" s="24"/>
      <c r="D110" s="24">
        <v>635010</v>
      </c>
      <c r="E110" s="103" t="s">
        <v>398</v>
      </c>
      <c r="F110" s="104">
        <v>6050</v>
      </c>
      <c r="G110" s="104">
        <v>6600</v>
      </c>
      <c r="H110" s="104">
        <f>550+11*530</f>
        <v>6380</v>
      </c>
      <c r="I110" s="104">
        <f>550+11*530</f>
        <v>6380</v>
      </c>
      <c r="J110" s="104">
        <f>12*530</f>
        <v>6360</v>
      </c>
      <c r="K110" s="104">
        <v>6360</v>
      </c>
      <c r="L110" s="104">
        <v>6360</v>
      </c>
    </row>
    <row r="111" spans="1:12" ht="12.75" customHeight="1" outlineLevel="2" collapsed="1" x14ac:dyDescent="0.2">
      <c r="A111" s="23" t="s">
        <v>48</v>
      </c>
      <c r="B111" s="24"/>
      <c r="C111" s="24">
        <v>636</v>
      </c>
      <c r="D111" s="24"/>
      <c r="E111" s="103" t="s">
        <v>207</v>
      </c>
      <c r="F111" s="104">
        <f t="shared" ref="F111:L111" si="73">F112</f>
        <v>2219.39</v>
      </c>
      <c r="G111" s="104">
        <f t="shared" si="73"/>
        <v>1999.17</v>
      </c>
      <c r="H111" s="104">
        <f t="shared" si="73"/>
        <v>2000</v>
      </c>
      <c r="I111" s="104">
        <f t="shared" si="73"/>
        <v>2000</v>
      </c>
      <c r="J111" s="104">
        <f t="shared" si="73"/>
        <v>2000</v>
      </c>
      <c r="K111" s="104">
        <f t="shared" si="73"/>
        <v>2000</v>
      </c>
      <c r="L111" s="104">
        <f t="shared" si="73"/>
        <v>2000</v>
      </c>
    </row>
    <row r="112" spans="1:12" ht="12.75" hidden="1" customHeight="1" outlineLevel="3" x14ac:dyDescent="0.2">
      <c r="A112" s="23" t="s">
        <v>48</v>
      </c>
      <c r="B112" s="24"/>
      <c r="C112" s="24"/>
      <c r="D112" s="24">
        <v>636002</v>
      </c>
      <c r="E112" s="103" t="s">
        <v>180</v>
      </c>
      <c r="F112" s="104">
        <v>2219.39</v>
      </c>
      <c r="G112" s="104">
        <v>1999.17</v>
      </c>
      <c r="H112" s="104">
        <v>2000</v>
      </c>
      <c r="I112" s="104">
        <v>2000</v>
      </c>
      <c r="J112" s="104">
        <v>2000</v>
      </c>
      <c r="K112" s="104">
        <v>2000</v>
      </c>
      <c r="L112" s="104">
        <v>2000</v>
      </c>
    </row>
    <row r="113" spans="1:12" ht="12.75" customHeight="1" outlineLevel="2" collapsed="1" x14ac:dyDescent="0.2">
      <c r="A113" s="23" t="s">
        <v>48</v>
      </c>
      <c r="B113" s="24"/>
      <c r="C113" s="24">
        <v>637</v>
      </c>
      <c r="D113" s="24"/>
      <c r="E113" s="103" t="s">
        <v>210</v>
      </c>
      <c r="F113" s="104">
        <f t="shared" ref="F113:L113" si="74">F114</f>
        <v>2340</v>
      </c>
      <c r="G113" s="104">
        <f t="shared" si="74"/>
        <v>1058.3800000000001</v>
      </c>
      <c r="H113" s="104">
        <f t="shared" si="74"/>
        <v>1000</v>
      </c>
      <c r="I113" s="104">
        <f t="shared" si="74"/>
        <v>1000</v>
      </c>
      <c r="J113" s="104">
        <f t="shared" si="74"/>
        <v>1000</v>
      </c>
      <c r="K113" s="104">
        <f t="shared" si="74"/>
        <v>1000</v>
      </c>
      <c r="L113" s="104">
        <f t="shared" si="74"/>
        <v>1000</v>
      </c>
    </row>
    <row r="114" spans="1:12" ht="12.75" hidden="1" customHeight="1" outlineLevel="3" x14ac:dyDescent="0.2">
      <c r="A114" s="23" t="s">
        <v>48</v>
      </c>
      <c r="B114" s="24"/>
      <c r="C114" s="24"/>
      <c r="D114" s="24">
        <v>637040</v>
      </c>
      <c r="E114" s="103" t="s">
        <v>486</v>
      </c>
      <c r="F114" s="104">
        <v>2340</v>
      </c>
      <c r="G114" s="104">
        <v>1058.3800000000001</v>
      </c>
      <c r="H114" s="104">
        <v>1000</v>
      </c>
      <c r="I114" s="104">
        <v>1000</v>
      </c>
      <c r="J114" s="104">
        <v>1000</v>
      </c>
      <c r="K114" s="104">
        <v>1000</v>
      </c>
      <c r="L114" s="104">
        <v>1000</v>
      </c>
    </row>
    <row r="115" spans="1:12" ht="15.75" customHeight="1" x14ac:dyDescent="0.2">
      <c r="A115" s="175" t="s">
        <v>151</v>
      </c>
      <c r="B115" s="176"/>
      <c r="C115" s="177"/>
      <c r="D115" s="106" t="s">
        <v>24</v>
      </c>
      <c r="E115" s="107"/>
      <c r="F115" s="102">
        <f t="shared" ref="F115:L115" si="75">F116</f>
        <v>1875.2</v>
      </c>
      <c r="G115" s="102">
        <f t="shared" si="75"/>
        <v>3991.7299999999996</v>
      </c>
      <c r="H115" s="102">
        <f t="shared" si="75"/>
        <v>2600</v>
      </c>
      <c r="I115" s="102">
        <f t="shared" si="75"/>
        <v>4600</v>
      </c>
      <c r="J115" s="102">
        <f t="shared" si="75"/>
        <v>5600</v>
      </c>
      <c r="K115" s="102">
        <f t="shared" si="75"/>
        <v>5600</v>
      </c>
      <c r="L115" s="102">
        <f t="shared" si="75"/>
        <v>5600</v>
      </c>
    </row>
    <row r="116" spans="1:12" ht="12.75" customHeight="1" outlineLevel="1" x14ac:dyDescent="0.2">
      <c r="A116" s="23" t="s">
        <v>95</v>
      </c>
      <c r="B116" s="24">
        <v>630</v>
      </c>
      <c r="C116" s="23"/>
      <c r="D116" s="24"/>
      <c r="E116" s="103" t="s">
        <v>215</v>
      </c>
      <c r="F116" s="104">
        <f t="shared" ref="F116:L116" si="76">F117+F119</f>
        <v>1875.2</v>
      </c>
      <c r="G116" s="104">
        <f t="shared" si="76"/>
        <v>3991.7299999999996</v>
      </c>
      <c r="H116" s="104">
        <f t="shared" ref="H116" si="77">H117+H119</f>
        <v>2600</v>
      </c>
      <c r="I116" s="104">
        <f t="shared" si="76"/>
        <v>4600</v>
      </c>
      <c r="J116" s="104">
        <f t="shared" si="76"/>
        <v>5600</v>
      </c>
      <c r="K116" s="104">
        <f t="shared" ref="K116" si="78">K117+K119</f>
        <v>5600</v>
      </c>
      <c r="L116" s="104">
        <f t="shared" si="76"/>
        <v>5600</v>
      </c>
    </row>
    <row r="117" spans="1:12" ht="12.75" customHeight="1" outlineLevel="2" x14ac:dyDescent="0.2">
      <c r="A117" s="23" t="s">
        <v>95</v>
      </c>
      <c r="B117" s="24"/>
      <c r="C117" s="23" t="s">
        <v>177</v>
      </c>
      <c r="D117" s="24"/>
      <c r="E117" s="103" t="s">
        <v>201</v>
      </c>
      <c r="F117" s="104">
        <f t="shared" ref="F117:L117" si="79">F118</f>
        <v>311.7</v>
      </c>
      <c r="G117" s="104">
        <f t="shared" si="79"/>
        <v>615.74</v>
      </c>
      <c r="H117" s="104">
        <f t="shared" si="79"/>
        <v>600</v>
      </c>
      <c r="I117" s="104">
        <f t="shared" si="79"/>
        <v>600</v>
      </c>
      <c r="J117" s="104">
        <f t="shared" si="79"/>
        <v>600</v>
      </c>
      <c r="K117" s="104">
        <f t="shared" si="79"/>
        <v>600</v>
      </c>
      <c r="L117" s="104">
        <f t="shared" si="79"/>
        <v>600</v>
      </c>
    </row>
    <row r="118" spans="1:12" ht="12.75" hidden="1" customHeight="1" outlineLevel="3" x14ac:dyDescent="0.2">
      <c r="A118" s="23" t="s">
        <v>95</v>
      </c>
      <c r="B118" s="24"/>
      <c r="C118" s="23"/>
      <c r="D118" s="24">
        <v>633009</v>
      </c>
      <c r="E118" s="111" t="s">
        <v>178</v>
      </c>
      <c r="F118" s="104">
        <v>311.7</v>
      </c>
      <c r="G118" s="104">
        <v>615.74</v>
      </c>
      <c r="H118" s="104">
        <v>600</v>
      </c>
      <c r="I118" s="104">
        <v>600</v>
      </c>
      <c r="J118" s="104">
        <v>600</v>
      </c>
      <c r="K118" s="104">
        <v>600</v>
      </c>
      <c r="L118" s="104">
        <v>600</v>
      </c>
    </row>
    <row r="119" spans="1:12" ht="12.75" customHeight="1" outlineLevel="2" collapsed="1" x14ac:dyDescent="0.2">
      <c r="A119" s="23" t="s">
        <v>95</v>
      </c>
      <c r="B119" s="24"/>
      <c r="C119" s="23" t="s">
        <v>171</v>
      </c>
      <c r="D119" s="24"/>
      <c r="E119" s="111" t="s">
        <v>210</v>
      </c>
      <c r="F119" s="104">
        <f t="shared" ref="F119:L119" si="80">F120</f>
        <v>1563.5</v>
      </c>
      <c r="G119" s="104">
        <f t="shared" si="80"/>
        <v>3375.99</v>
      </c>
      <c r="H119" s="104">
        <f t="shared" si="80"/>
        <v>2000</v>
      </c>
      <c r="I119" s="104">
        <f t="shared" si="80"/>
        <v>4000</v>
      </c>
      <c r="J119" s="104">
        <f t="shared" si="80"/>
        <v>5000</v>
      </c>
      <c r="K119" s="104">
        <f t="shared" si="80"/>
        <v>5000</v>
      </c>
      <c r="L119" s="104">
        <f t="shared" si="80"/>
        <v>5000</v>
      </c>
    </row>
    <row r="120" spans="1:12" ht="12.75" hidden="1" customHeight="1" outlineLevel="3" x14ac:dyDescent="0.2">
      <c r="A120" s="23" t="s">
        <v>95</v>
      </c>
      <c r="B120" s="24"/>
      <c r="C120" s="23"/>
      <c r="D120" s="24">
        <v>637001</v>
      </c>
      <c r="E120" s="111" t="s">
        <v>321</v>
      </c>
      <c r="F120" s="104">
        <v>1563.5</v>
      </c>
      <c r="G120" s="104">
        <v>3375.99</v>
      </c>
      <c r="H120" s="104">
        <v>2000</v>
      </c>
      <c r="I120" s="104">
        <v>4000</v>
      </c>
      <c r="J120" s="104">
        <v>5000</v>
      </c>
      <c r="K120" s="104">
        <v>5000</v>
      </c>
      <c r="L120" s="104">
        <v>5000</v>
      </c>
    </row>
    <row r="121" spans="1:12" x14ac:dyDescent="0.2">
      <c r="A121" s="86"/>
      <c r="B121" s="108"/>
      <c r="C121" s="108"/>
      <c r="D121" s="108"/>
      <c r="E121" s="108"/>
      <c r="F121" s="109"/>
      <c r="G121" s="109"/>
      <c r="H121" s="109"/>
      <c r="I121" s="109"/>
      <c r="J121" s="109"/>
      <c r="K121" s="109"/>
      <c r="L121" s="109"/>
    </row>
    <row r="122" spans="1:12" ht="18.75" x14ac:dyDescent="0.2">
      <c r="A122" s="173" t="s">
        <v>159</v>
      </c>
      <c r="B122" s="173"/>
      <c r="C122" s="173"/>
      <c r="D122" s="173"/>
      <c r="E122" s="173"/>
      <c r="F122" s="110">
        <f>F123+F135+F147+F155+F167</f>
        <v>10502.25</v>
      </c>
      <c r="G122" s="110">
        <f t="shared" ref="G122:L122" si="81">G123+G135+G147+G155+G167</f>
        <v>7975.1500000000005</v>
      </c>
      <c r="H122" s="110">
        <f t="shared" si="81"/>
        <v>9940</v>
      </c>
      <c r="I122" s="110">
        <f t="shared" si="81"/>
        <v>14053</v>
      </c>
      <c r="J122" s="110">
        <f>J123+J135+J147+J155+J167</f>
        <v>18000</v>
      </c>
      <c r="K122" s="110">
        <f t="shared" si="81"/>
        <v>18010</v>
      </c>
      <c r="L122" s="110">
        <f t="shared" si="81"/>
        <v>18010</v>
      </c>
    </row>
    <row r="123" spans="1:12" ht="15.75" customHeight="1" x14ac:dyDescent="0.2">
      <c r="A123" s="172" t="s">
        <v>246</v>
      </c>
      <c r="B123" s="172"/>
      <c r="C123" s="172"/>
      <c r="D123" s="100" t="s">
        <v>13</v>
      </c>
      <c r="E123" s="100"/>
      <c r="F123" s="102">
        <f t="shared" ref="F123:L123" si="82">F124+F126</f>
        <v>3513.96</v>
      </c>
      <c r="G123" s="102">
        <f t="shared" si="82"/>
        <v>4596.1000000000004</v>
      </c>
      <c r="H123" s="102">
        <f t="shared" ref="H123" si="83">H124+H126</f>
        <v>5010</v>
      </c>
      <c r="I123" s="102">
        <f t="shared" si="82"/>
        <v>5030</v>
      </c>
      <c r="J123" s="102">
        <f t="shared" si="82"/>
        <v>5090</v>
      </c>
      <c r="K123" s="102">
        <f t="shared" ref="K123" si="84">K124+K126</f>
        <v>5090</v>
      </c>
      <c r="L123" s="102">
        <f t="shared" si="82"/>
        <v>5090</v>
      </c>
    </row>
    <row r="124" spans="1:12" ht="12.75" customHeight="1" outlineLevel="1" x14ac:dyDescent="0.2">
      <c r="A124" s="23" t="s">
        <v>48</v>
      </c>
      <c r="B124" s="24">
        <v>610</v>
      </c>
      <c r="C124" s="23"/>
      <c r="D124" s="24"/>
      <c r="E124" s="103" t="s">
        <v>284</v>
      </c>
      <c r="F124" s="104">
        <f t="shared" ref="F124:L124" si="85">F125</f>
        <v>2603.4</v>
      </c>
      <c r="G124" s="104">
        <f t="shared" si="85"/>
        <v>3405.78</v>
      </c>
      <c r="H124" s="104">
        <f t="shared" si="85"/>
        <v>3710</v>
      </c>
      <c r="I124" s="104">
        <f t="shared" si="85"/>
        <v>3730</v>
      </c>
      <c r="J124" s="104">
        <f t="shared" si="85"/>
        <v>3750</v>
      </c>
      <c r="K124" s="104">
        <f t="shared" si="85"/>
        <v>3750</v>
      </c>
      <c r="L124" s="104">
        <f t="shared" si="85"/>
        <v>3750</v>
      </c>
    </row>
    <row r="125" spans="1:12" ht="12.75" customHeight="1" outlineLevel="2" x14ac:dyDescent="0.2">
      <c r="A125" s="23" t="s">
        <v>48</v>
      </c>
      <c r="B125" s="24"/>
      <c r="C125" s="24">
        <v>611</v>
      </c>
      <c r="D125" s="24"/>
      <c r="E125" s="103" t="s">
        <v>0</v>
      </c>
      <c r="F125" s="104">
        <v>2603.4</v>
      </c>
      <c r="G125" s="104">
        <v>3405.78</v>
      </c>
      <c r="H125" s="104">
        <v>3710</v>
      </c>
      <c r="I125" s="104">
        <v>3730</v>
      </c>
      <c r="J125" s="104">
        <v>3750</v>
      </c>
      <c r="K125" s="104">
        <v>3750</v>
      </c>
      <c r="L125" s="104">
        <v>3750</v>
      </c>
    </row>
    <row r="126" spans="1:12" ht="12.75" customHeight="1" outlineLevel="1" x14ac:dyDescent="0.2">
      <c r="A126" s="23" t="s">
        <v>48</v>
      </c>
      <c r="B126" s="24">
        <v>620</v>
      </c>
      <c r="C126" s="24"/>
      <c r="D126" s="24"/>
      <c r="E126" s="103" t="s">
        <v>188</v>
      </c>
      <c r="F126" s="104">
        <f>SUM(F127:F128)</f>
        <v>910.56</v>
      </c>
      <c r="G126" s="104">
        <f t="shared" ref="G126" si="86">SUM(G127:G128)</f>
        <v>1190.32</v>
      </c>
      <c r="H126" s="104">
        <f t="shared" ref="H126:I126" si="87">SUM(H127:H128)</f>
        <v>1300</v>
      </c>
      <c r="I126" s="104">
        <f t="shared" si="87"/>
        <v>1300</v>
      </c>
      <c r="J126" s="104">
        <f t="shared" ref="J126" si="88">SUM(J127:J128)</f>
        <v>1340</v>
      </c>
      <c r="K126" s="104">
        <f t="shared" ref="K126:L126" si="89">SUM(K127:K128)</f>
        <v>1340</v>
      </c>
      <c r="L126" s="104">
        <f t="shared" si="89"/>
        <v>1340</v>
      </c>
    </row>
    <row r="127" spans="1:12" ht="12.75" customHeight="1" outlineLevel="2" x14ac:dyDescent="0.2">
      <c r="A127" s="23" t="s">
        <v>48</v>
      </c>
      <c r="B127" s="24"/>
      <c r="C127" s="23" t="s">
        <v>173</v>
      </c>
      <c r="D127" s="24"/>
      <c r="E127" s="103" t="s">
        <v>190</v>
      </c>
      <c r="F127" s="104">
        <v>260.33999999999997</v>
      </c>
      <c r="G127" s="104">
        <v>340.58</v>
      </c>
      <c r="H127" s="104">
        <v>372</v>
      </c>
      <c r="I127" s="104">
        <v>372</v>
      </c>
      <c r="J127" s="104">
        <v>380</v>
      </c>
      <c r="K127" s="104">
        <v>380</v>
      </c>
      <c r="L127" s="104">
        <v>380</v>
      </c>
    </row>
    <row r="128" spans="1:12" ht="12.75" customHeight="1" outlineLevel="2" x14ac:dyDescent="0.2">
      <c r="A128" s="23" t="s">
        <v>48</v>
      </c>
      <c r="B128" s="24"/>
      <c r="C128" s="23" t="s">
        <v>174</v>
      </c>
      <c r="D128" s="24"/>
      <c r="E128" s="103" t="s">
        <v>191</v>
      </c>
      <c r="F128" s="104">
        <f t="shared" ref="F128:G128" si="90">SUM(F129:F134)</f>
        <v>650.22</v>
      </c>
      <c r="G128" s="104">
        <f t="shared" si="90"/>
        <v>849.74</v>
      </c>
      <c r="H128" s="104">
        <f t="shared" ref="H128:J128" si="91">SUM(H129:H134)</f>
        <v>928</v>
      </c>
      <c r="I128" s="104">
        <f t="shared" si="91"/>
        <v>928</v>
      </c>
      <c r="J128" s="104">
        <f t="shared" si="91"/>
        <v>960</v>
      </c>
      <c r="K128" s="104">
        <f t="shared" ref="K128:L128" si="92">SUM(K129:K134)</f>
        <v>960</v>
      </c>
      <c r="L128" s="104">
        <f t="shared" si="92"/>
        <v>960</v>
      </c>
    </row>
    <row r="129" spans="1:12" ht="12.75" hidden="1" customHeight="1" outlineLevel="3" x14ac:dyDescent="0.2">
      <c r="A129" s="23" t="s">
        <v>48</v>
      </c>
      <c r="B129" s="24"/>
      <c r="C129" s="23"/>
      <c r="D129" s="24">
        <v>625001</v>
      </c>
      <c r="E129" s="103" t="s">
        <v>192</v>
      </c>
      <c r="F129" s="104">
        <v>36.450000000000003</v>
      </c>
      <c r="G129" s="104">
        <v>47.66</v>
      </c>
      <c r="H129" s="104">
        <v>52</v>
      </c>
      <c r="I129" s="104">
        <v>52</v>
      </c>
      <c r="J129" s="104">
        <v>55</v>
      </c>
      <c r="K129" s="104">
        <v>55</v>
      </c>
      <c r="L129" s="104">
        <v>55</v>
      </c>
    </row>
    <row r="130" spans="1:12" ht="12.75" hidden="1" customHeight="1" outlineLevel="3" x14ac:dyDescent="0.2">
      <c r="A130" s="23" t="s">
        <v>48</v>
      </c>
      <c r="B130" s="24"/>
      <c r="C130" s="23"/>
      <c r="D130" s="24">
        <v>625002</v>
      </c>
      <c r="E130" s="103" t="s">
        <v>193</v>
      </c>
      <c r="F130" s="104">
        <v>364.47</v>
      </c>
      <c r="G130" s="104">
        <v>476.81</v>
      </c>
      <c r="H130" s="104">
        <v>520</v>
      </c>
      <c r="I130" s="104">
        <v>520</v>
      </c>
      <c r="J130" s="104">
        <v>540</v>
      </c>
      <c r="K130" s="104">
        <v>540</v>
      </c>
      <c r="L130" s="104">
        <v>540</v>
      </c>
    </row>
    <row r="131" spans="1:12" ht="12.75" hidden="1" customHeight="1" outlineLevel="3" x14ac:dyDescent="0.2">
      <c r="A131" s="23" t="s">
        <v>48</v>
      </c>
      <c r="B131" s="24"/>
      <c r="C131" s="23"/>
      <c r="D131" s="24">
        <v>625003</v>
      </c>
      <c r="E131" s="103" t="s">
        <v>194</v>
      </c>
      <c r="F131" s="104">
        <v>20.85</v>
      </c>
      <c r="G131" s="104">
        <v>27.24</v>
      </c>
      <c r="H131" s="104">
        <v>30</v>
      </c>
      <c r="I131" s="104">
        <v>30</v>
      </c>
      <c r="J131" s="104">
        <v>30</v>
      </c>
      <c r="K131" s="104">
        <v>30</v>
      </c>
      <c r="L131" s="104">
        <v>30</v>
      </c>
    </row>
    <row r="132" spans="1:12" ht="12.75" hidden="1" customHeight="1" outlineLevel="3" x14ac:dyDescent="0.2">
      <c r="A132" s="23" t="s">
        <v>48</v>
      </c>
      <c r="B132" s="24"/>
      <c r="C132" s="23"/>
      <c r="D132" s="24">
        <v>625004</v>
      </c>
      <c r="E132" s="103" t="s">
        <v>195</v>
      </c>
      <c r="F132" s="104">
        <v>78.13</v>
      </c>
      <c r="G132" s="104">
        <v>102.19</v>
      </c>
      <c r="H132" s="104">
        <v>112</v>
      </c>
      <c r="I132" s="104">
        <v>112</v>
      </c>
      <c r="J132" s="104">
        <v>115</v>
      </c>
      <c r="K132" s="104">
        <v>115</v>
      </c>
      <c r="L132" s="104">
        <v>115</v>
      </c>
    </row>
    <row r="133" spans="1:12" ht="12.75" hidden="1" customHeight="1" outlineLevel="3" x14ac:dyDescent="0.2">
      <c r="A133" s="23" t="s">
        <v>48</v>
      </c>
      <c r="B133" s="24"/>
      <c r="C133" s="23"/>
      <c r="D133" s="24">
        <v>625005</v>
      </c>
      <c r="E133" s="103" t="s">
        <v>196</v>
      </c>
      <c r="F133" s="104">
        <v>26.04</v>
      </c>
      <c r="G133" s="104">
        <v>34.06</v>
      </c>
      <c r="H133" s="104">
        <v>38</v>
      </c>
      <c r="I133" s="104">
        <v>38</v>
      </c>
      <c r="J133" s="104">
        <v>40</v>
      </c>
      <c r="K133" s="104">
        <v>40</v>
      </c>
      <c r="L133" s="104">
        <v>40</v>
      </c>
    </row>
    <row r="134" spans="1:12" ht="12.75" hidden="1" customHeight="1" outlineLevel="3" x14ac:dyDescent="0.2">
      <c r="A134" s="23" t="s">
        <v>48</v>
      </c>
      <c r="B134" s="24"/>
      <c r="C134" s="23"/>
      <c r="D134" s="24">
        <v>625007</v>
      </c>
      <c r="E134" s="103" t="s">
        <v>197</v>
      </c>
      <c r="F134" s="104">
        <v>124.28</v>
      </c>
      <c r="G134" s="104">
        <v>161.78</v>
      </c>
      <c r="H134" s="104">
        <v>176</v>
      </c>
      <c r="I134" s="104">
        <v>176</v>
      </c>
      <c r="J134" s="104">
        <v>180</v>
      </c>
      <c r="K134" s="104">
        <v>180</v>
      </c>
      <c r="L134" s="104">
        <v>180</v>
      </c>
    </row>
    <row r="135" spans="1:12" ht="15.75" customHeight="1" x14ac:dyDescent="0.2">
      <c r="A135" s="175" t="s">
        <v>68</v>
      </c>
      <c r="B135" s="176"/>
      <c r="C135" s="177"/>
      <c r="D135" s="100" t="s">
        <v>170</v>
      </c>
      <c r="E135" s="100"/>
      <c r="F135" s="102">
        <f t="shared" ref="F135:H135" si="93">F136+F138</f>
        <v>3371.26</v>
      </c>
      <c r="G135" s="102">
        <f t="shared" si="93"/>
        <v>1719.13</v>
      </c>
      <c r="H135" s="102">
        <f t="shared" si="93"/>
        <v>1800</v>
      </c>
      <c r="I135" s="102">
        <f t="shared" ref="I135:J135" si="94">I136+I138</f>
        <v>2443</v>
      </c>
      <c r="J135" s="102">
        <f t="shared" si="94"/>
        <v>2600</v>
      </c>
      <c r="K135" s="102">
        <f t="shared" ref="K135:L135" si="95">K136+K138</f>
        <v>2600</v>
      </c>
      <c r="L135" s="102">
        <f t="shared" si="95"/>
        <v>2600</v>
      </c>
    </row>
    <row r="136" spans="1:12" ht="12.75" customHeight="1" outlineLevel="1" x14ac:dyDescent="0.2">
      <c r="A136" s="23" t="s">
        <v>48</v>
      </c>
      <c r="B136" s="24">
        <v>610</v>
      </c>
      <c r="C136" s="23"/>
      <c r="D136" s="24"/>
      <c r="E136" s="103" t="s">
        <v>284</v>
      </c>
      <c r="F136" s="104">
        <f t="shared" ref="F136:L136" si="96">F137</f>
        <v>2497.5</v>
      </c>
      <c r="G136" s="104">
        <f t="shared" si="96"/>
        <v>1273.8900000000001</v>
      </c>
      <c r="H136" s="104">
        <f t="shared" si="96"/>
        <v>1330</v>
      </c>
      <c r="I136" s="104">
        <f t="shared" si="96"/>
        <v>1810</v>
      </c>
      <c r="J136" s="104">
        <f t="shared" si="96"/>
        <v>1926</v>
      </c>
      <c r="K136" s="104">
        <f t="shared" si="96"/>
        <v>1926</v>
      </c>
      <c r="L136" s="104">
        <f t="shared" si="96"/>
        <v>1926</v>
      </c>
    </row>
    <row r="137" spans="1:12" ht="12.75" customHeight="1" outlineLevel="2" x14ac:dyDescent="0.2">
      <c r="A137" s="23" t="s">
        <v>48</v>
      </c>
      <c r="B137" s="24"/>
      <c r="C137" s="24">
        <v>611</v>
      </c>
      <c r="D137" s="24"/>
      <c r="E137" s="103" t="s">
        <v>0</v>
      </c>
      <c r="F137" s="104">
        <v>2497.5</v>
      </c>
      <c r="G137" s="104">
        <v>1273.8900000000001</v>
      </c>
      <c r="H137" s="104">
        <v>1330</v>
      </c>
      <c r="I137" s="104">
        <v>1810</v>
      </c>
      <c r="J137" s="104">
        <v>1926</v>
      </c>
      <c r="K137" s="104">
        <v>1926</v>
      </c>
      <c r="L137" s="104">
        <v>1926</v>
      </c>
    </row>
    <row r="138" spans="1:12" ht="12.75" customHeight="1" outlineLevel="1" x14ac:dyDescent="0.2">
      <c r="A138" s="23" t="s">
        <v>48</v>
      </c>
      <c r="B138" s="24">
        <v>620</v>
      </c>
      <c r="C138" s="24"/>
      <c r="D138" s="24"/>
      <c r="E138" s="103" t="s">
        <v>188</v>
      </c>
      <c r="F138" s="104">
        <f>SUM(F139:F140)</f>
        <v>873.76</v>
      </c>
      <c r="G138" s="104">
        <f>SUM(G139:G140)</f>
        <v>445.24</v>
      </c>
      <c r="H138" s="104">
        <f t="shared" ref="H138:I138" si="97">SUM(H139:H140)</f>
        <v>470</v>
      </c>
      <c r="I138" s="104">
        <f t="shared" si="97"/>
        <v>633</v>
      </c>
      <c r="J138" s="104">
        <f t="shared" ref="J138" si="98">SUM(J139:J140)</f>
        <v>674</v>
      </c>
      <c r="K138" s="104">
        <f t="shared" ref="K138:L138" si="99">SUM(K139:K140)</f>
        <v>674</v>
      </c>
      <c r="L138" s="104">
        <f t="shared" si="99"/>
        <v>674</v>
      </c>
    </row>
    <row r="139" spans="1:12" ht="12.75" customHeight="1" outlineLevel="2" x14ac:dyDescent="0.2">
      <c r="A139" s="23" t="s">
        <v>48</v>
      </c>
      <c r="B139" s="24"/>
      <c r="C139" s="23" t="s">
        <v>172</v>
      </c>
      <c r="D139" s="24"/>
      <c r="E139" s="103" t="s">
        <v>189</v>
      </c>
      <c r="F139" s="104">
        <v>249.75</v>
      </c>
      <c r="G139" s="104">
        <v>127.4</v>
      </c>
      <c r="H139" s="104">
        <v>135</v>
      </c>
      <c r="I139" s="104">
        <v>181</v>
      </c>
      <c r="J139" s="104">
        <v>193</v>
      </c>
      <c r="K139" s="104">
        <v>193</v>
      </c>
      <c r="L139" s="104">
        <v>193</v>
      </c>
    </row>
    <row r="140" spans="1:12" ht="12.75" customHeight="1" outlineLevel="2" collapsed="1" x14ac:dyDescent="0.2">
      <c r="A140" s="23" t="s">
        <v>48</v>
      </c>
      <c r="B140" s="24"/>
      <c r="C140" s="23" t="s">
        <v>174</v>
      </c>
      <c r="D140" s="24"/>
      <c r="E140" s="103" t="s">
        <v>191</v>
      </c>
      <c r="F140" s="104">
        <f t="shared" ref="F140:H140" si="100">SUM(F141:F146)</f>
        <v>624.01</v>
      </c>
      <c r="G140" s="104">
        <f t="shared" si="100"/>
        <v>317.83999999999997</v>
      </c>
      <c r="H140" s="104">
        <f t="shared" si="100"/>
        <v>335</v>
      </c>
      <c r="I140" s="104">
        <f t="shared" ref="I140:J140" si="101">SUM(I141:I146)</f>
        <v>452</v>
      </c>
      <c r="J140" s="104">
        <f t="shared" si="101"/>
        <v>481</v>
      </c>
      <c r="K140" s="104">
        <f t="shared" ref="K140:L140" si="102">SUM(K141:K146)</f>
        <v>481</v>
      </c>
      <c r="L140" s="104">
        <f t="shared" si="102"/>
        <v>481</v>
      </c>
    </row>
    <row r="141" spans="1:12" ht="12.75" hidden="1" customHeight="1" outlineLevel="3" x14ac:dyDescent="0.2">
      <c r="A141" s="23" t="s">
        <v>48</v>
      </c>
      <c r="B141" s="24"/>
      <c r="C141" s="23"/>
      <c r="D141" s="24">
        <v>625001</v>
      </c>
      <c r="E141" s="103" t="s">
        <v>192</v>
      </c>
      <c r="F141" s="104">
        <v>35.07</v>
      </c>
      <c r="G141" s="104">
        <v>17.84</v>
      </c>
      <c r="H141" s="104">
        <v>20</v>
      </c>
      <c r="I141" s="104">
        <v>25.5</v>
      </c>
      <c r="J141" s="104">
        <v>27</v>
      </c>
      <c r="K141" s="104">
        <v>27</v>
      </c>
      <c r="L141" s="104">
        <v>27</v>
      </c>
    </row>
    <row r="142" spans="1:12" ht="12.75" hidden="1" customHeight="1" outlineLevel="3" x14ac:dyDescent="0.2">
      <c r="A142" s="23" t="s">
        <v>48</v>
      </c>
      <c r="B142" s="24"/>
      <c r="C142" s="23"/>
      <c r="D142" s="24">
        <v>625002</v>
      </c>
      <c r="E142" s="103" t="s">
        <v>193</v>
      </c>
      <c r="F142" s="104">
        <v>349.65</v>
      </c>
      <c r="G142" s="104">
        <v>178.34</v>
      </c>
      <c r="H142" s="104">
        <v>188</v>
      </c>
      <c r="I142" s="104">
        <v>253.4</v>
      </c>
      <c r="J142" s="104">
        <v>270</v>
      </c>
      <c r="K142" s="104">
        <v>270</v>
      </c>
      <c r="L142" s="104">
        <v>270</v>
      </c>
    </row>
    <row r="143" spans="1:12" ht="12.75" hidden="1" customHeight="1" outlineLevel="3" x14ac:dyDescent="0.2">
      <c r="A143" s="23" t="s">
        <v>48</v>
      </c>
      <c r="B143" s="24"/>
      <c r="C143" s="23"/>
      <c r="D143" s="24">
        <v>625003</v>
      </c>
      <c r="E143" s="103" t="s">
        <v>194</v>
      </c>
      <c r="F143" s="104">
        <v>19.98</v>
      </c>
      <c r="G143" s="104">
        <v>10.18</v>
      </c>
      <c r="H143" s="104">
        <v>11</v>
      </c>
      <c r="I143" s="104">
        <v>14.5</v>
      </c>
      <c r="J143" s="104">
        <v>15</v>
      </c>
      <c r="K143" s="104">
        <v>15</v>
      </c>
      <c r="L143" s="104">
        <v>15</v>
      </c>
    </row>
    <row r="144" spans="1:12" ht="12.75" hidden="1" customHeight="1" outlineLevel="3" x14ac:dyDescent="0.2">
      <c r="A144" s="23" t="s">
        <v>48</v>
      </c>
      <c r="B144" s="24"/>
      <c r="C144" s="23"/>
      <c r="D144" s="24">
        <v>625004</v>
      </c>
      <c r="E144" s="103" t="s">
        <v>195</v>
      </c>
      <c r="F144" s="104">
        <v>74.95</v>
      </c>
      <c r="G144" s="104">
        <v>38.22</v>
      </c>
      <c r="H144" s="104">
        <v>40</v>
      </c>
      <c r="I144" s="104">
        <v>54.5</v>
      </c>
      <c r="J144" s="104">
        <v>58</v>
      </c>
      <c r="K144" s="104">
        <v>58</v>
      </c>
      <c r="L144" s="104">
        <v>58</v>
      </c>
    </row>
    <row r="145" spans="1:14" ht="12.75" hidden="1" customHeight="1" outlineLevel="3" x14ac:dyDescent="0.2">
      <c r="A145" s="23" t="s">
        <v>48</v>
      </c>
      <c r="B145" s="24"/>
      <c r="C145" s="23"/>
      <c r="D145" s="24">
        <v>625005</v>
      </c>
      <c r="E145" s="103" t="s">
        <v>196</v>
      </c>
      <c r="F145" s="104">
        <v>24.98</v>
      </c>
      <c r="G145" s="104">
        <v>12.74</v>
      </c>
      <c r="H145" s="104">
        <v>13</v>
      </c>
      <c r="I145" s="104">
        <v>18.100000000000001</v>
      </c>
      <c r="J145" s="104">
        <v>19</v>
      </c>
      <c r="K145" s="104">
        <v>19</v>
      </c>
      <c r="L145" s="104">
        <v>19</v>
      </c>
    </row>
    <row r="146" spans="1:14" ht="12.75" hidden="1" customHeight="1" outlineLevel="3" x14ac:dyDescent="0.2">
      <c r="A146" s="23" t="s">
        <v>48</v>
      </c>
      <c r="B146" s="24"/>
      <c r="C146" s="23"/>
      <c r="D146" s="24">
        <v>625007</v>
      </c>
      <c r="E146" s="103" t="s">
        <v>197</v>
      </c>
      <c r="F146" s="104">
        <v>119.38</v>
      </c>
      <c r="G146" s="104">
        <v>60.52</v>
      </c>
      <c r="H146" s="104">
        <v>63</v>
      </c>
      <c r="I146" s="104">
        <v>86</v>
      </c>
      <c r="J146" s="104">
        <v>92</v>
      </c>
      <c r="K146" s="104">
        <v>92</v>
      </c>
      <c r="L146" s="104">
        <v>92</v>
      </c>
    </row>
    <row r="147" spans="1:14" ht="15.75" customHeight="1" x14ac:dyDescent="0.2">
      <c r="A147" s="175" t="s">
        <v>233</v>
      </c>
      <c r="B147" s="176"/>
      <c r="C147" s="177"/>
      <c r="D147" s="100" t="s">
        <v>16</v>
      </c>
      <c r="E147" s="100"/>
      <c r="F147" s="102">
        <f t="shared" ref="F147:L151" si="103">F148</f>
        <v>1338.95</v>
      </c>
      <c r="G147" s="102">
        <f t="shared" si="103"/>
        <v>139.30000000000001</v>
      </c>
      <c r="H147" s="102">
        <f t="shared" si="103"/>
        <v>1060</v>
      </c>
      <c r="I147" s="102">
        <f t="shared" si="103"/>
        <v>1560</v>
      </c>
      <c r="J147" s="102">
        <f t="shared" si="103"/>
        <v>1060</v>
      </c>
      <c r="K147" s="102">
        <f t="shared" si="103"/>
        <v>1060</v>
      </c>
      <c r="L147" s="102">
        <f t="shared" si="103"/>
        <v>1060</v>
      </c>
    </row>
    <row r="148" spans="1:14" ht="12.75" customHeight="1" outlineLevel="1" x14ac:dyDescent="0.2">
      <c r="A148" s="23" t="s">
        <v>97</v>
      </c>
      <c r="B148" s="103">
        <v>630</v>
      </c>
      <c r="C148" s="112"/>
      <c r="D148" s="22"/>
      <c r="E148" s="103" t="s">
        <v>215</v>
      </c>
      <c r="F148" s="104">
        <f t="shared" ref="F148:L148" si="104">F149+F151+F153</f>
        <v>1338.95</v>
      </c>
      <c r="G148" s="104">
        <f t="shared" si="104"/>
        <v>139.30000000000001</v>
      </c>
      <c r="H148" s="104">
        <f t="shared" ref="H148" si="105">H149+H151+H153</f>
        <v>1060</v>
      </c>
      <c r="I148" s="104">
        <f t="shared" si="104"/>
        <v>1560</v>
      </c>
      <c r="J148" s="104">
        <f t="shared" si="104"/>
        <v>1060</v>
      </c>
      <c r="K148" s="104">
        <f t="shared" ref="K148" si="106">K149+K151+K153</f>
        <v>1060</v>
      </c>
      <c r="L148" s="104">
        <f t="shared" si="104"/>
        <v>1060</v>
      </c>
      <c r="N148" s="140"/>
    </row>
    <row r="149" spans="1:14" ht="12.75" customHeight="1" outlineLevel="2" x14ac:dyDescent="0.2">
      <c r="A149" s="23" t="s">
        <v>97</v>
      </c>
      <c r="B149" s="103"/>
      <c r="C149" s="103">
        <v>633</v>
      </c>
      <c r="D149" s="22"/>
      <c r="E149" s="103" t="s">
        <v>205</v>
      </c>
      <c r="F149" s="104">
        <f t="shared" si="103"/>
        <v>1104.56</v>
      </c>
      <c r="G149" s="104">
        <f t="shared" si="103"/>
        <v>0</v>
      </c>
      <c r="H149" s="104">
        <f t="shared" si="103"/>
        <v>500</v>
      </c>
      <c r="I149" s="104">
        <f t="shared" si="103"/>
        <v>1000</v>
      </c>
      <c r="J149" s="104">
        <f t="shared" si="103"/>
        <v>500</v>
      </c>
      <c r="K149" s="104">
        <f t="shared" si="103"/>
        <v>500</v>
      </c>
      <c r="L149" s="104">
        <f t="shared" si="103"/>
        <v>500</v>
      </c>
    </row>
    <row r="150" spans="1:14" ht="12.75" hidden="1" customHeight="1" outlineLevel="3" x14ac:dyDescent="0.2">
      <c r="A150" s="23" t="s">
        <v>97</v>
      </c>
      <c r="B150" s="103"/>
      <c r="C150" s="103"/>
      <c r="D150" s="22">
        <v>633004</v>
      </c>
      <c r="E150" s="103" t="s">
        <v>416</v>
      </c>
      <c r="F150" s="104">
        <v>1104.56</v>
      </c>
      <c r="G150" s="104">
        <v>0</v>
      </c>
      <c r="H150" s="104">
        <v>500</v>
      </c>
      <c r="I150" s="104">
        <v>1000</v>
      </c>
      <c r="J150" s="104">
        <v>500</v>
      </c>
      <c r="K150" s="104">
        <v>500</v>
      </c>
      <c r="L150" s="104">
        <v>500</v>
      </c>
    </row>
    <row r="151" spans="1:14" ht="12.75" customHeight="1" outlineLevel="2" collapsed="1" x14ac:dyDescent="0.2">
      <c r="A151" s="23" t="s">
        <v>97</v>
      </c>
      <c r="B151" s="103"/>
      <c r="C151" s="103">
        <v>635</v>
      </c>
      <c r="D151" s="22"/>
      <c r="E151" s="103" t="s">
        <v>205</v>
      </c>
      <c r="F151" s="104">
        <f t="shared" si="103"/>
        <v>175.49</v>
      </c>
      <c r="G151" s="104">
        <f t="shared" si="103"/>
        <v>0</v>
      </c>
      <c r="H151" s="104">
        <f t="shared" si="103"/>
        <v>500</v>
      </c>
      <c r="I151" s="104">
        <f t="shared" si="103"/>
        <v>500</v>
      </c>
      <c r="J151" s="104">
        <f t="shared" si="103"/>
        <v>500</v>
      </c>
      <c r="K151" s="104">
        <f t="shared" si="103"/>
        <v>500</v>
      </c>
      <c r="L151" s="104">
        <f t="shared" si="103"/>
        <v>500</v>
      </c>
    </row>
    <row r="152" spans="1:14" ht="12.75" hidden="1" customHeight="1" outlineLevel="3" x14ac:dyDescent="0.2">
      <c r="A152" s="23" t="s">
        <v>97</v>
      </c>
      <c r="B152" s="103"/>
      <c r="C152" s="103"/>
      <c r="D152" s="22">
        <v>635006</v>
      </c>
      <c r="E152" s="103" t="s">
        <v>182</v>
      </c>
      <c r="F152" s="104">
        <v>175.49</v>
      </c>
      <c r="G152" s="104">
        <v>0</v>
      </c>
      <c r="H152" s="104">
        <v>500</v>
      </c>
      <c r="I152" s="104">
        <v>500</v>
      </c>
      <c r="J152" s="104">
        <v>500</v>
      </c>
      <c r="K152" s="104">
        <v>500</v>
      </c>
      <c r="L152" s="104">
        <v>500</v>
      </c>
    </row>
    <row r="153" spans="1:14" ht="12.75" customHeight="1" outlineLevel="2" collapsed="1" x14ac:dyDescent="0.2">
      <c r="A153" s="23" t="s">
        <v>97</v>
      </c>
      <c r="B153" s="103"/>
      <c r="C153" s="103">
        <v>637</v>
      </c>
      <c r="D153" s="22"/>
      <c r="E153" s="103" t="s">
        <v>210</v>
      </c>
      <c r="F153" s="104">
        <f t="shared" ref="F153:L153" si="107">F154</f>
        <v>58.9</v>
      </c>
      <c r="G153" s="104">
        <f t="shared" si="107"/>
        <v>139.30000000000001</v>
      </c>
      <c r="H153" s="104">
        <f t="shared" si="107"/>
        <v>60</v>
      </c>
      <c r="I153" s="104">
        <f t="shared" si="107"/>
        <v>60</v>
      </c>
      <c r="J153" s="104">
        <f t="shared" si="107"/>
        <v>60</v>
      </c>
      <c r="K153" s="104">
        <f t="shared" si="107"/>
        <v>60</v>
      </c>
      <c r="L153" s="104">
        <f t="shared" si="107"/>
        <v>60</v>
      </c>
    </row>
    <row r="154" spans="1:14" ht="12.75" hidden="1" customHeight="1" outlineLevel="3" x14ac:dyDescent="0.2">
      <c r="A154" s="23" t="s">
        <v>97</v>
      </c>
      <c r="B154" s="103"/>
      <c r="C154" s="103"/>
      <c r="D154" s="22">
        <v>637012</v>
      </c>
      <c r="E154" s="103" t="s">
        <v>323</v>
      </c>
      <c r="F154" s="104">
        <v>58.9</v>
      </c>
      <c r="G154" s="104">
        <v>139.30000000000001</v>
      </c>
      <c r="H154" s="104">
        <v>60</v>
      </c>
      <c r="I154" s="104">
        <v>60</v>
      </c>
      <c r="J154" s="104">
        <v>60</v>
      </c>
      <c r="K154" s="104">
        <v>60</v>
      </c>
      <c r="L154" s="104">
        <v>60</v>
      </c>
    </row>
    <row r="155" spans="1:14" ht="15.75" customHeight="1" x14ac:dyDescent="0.2">
      <c r="A155" s="172" t="s">
        <v>232</v>
      </c>
      <c r="B155" s="172"/>
      <c r="C155" s="172"/>
      <c r="D155" s="100" t="s">
        <v>251</v>
      </c>
      <c r="E155" s="100"/>
      <c r="F155" s="102">
        <f t="shared" ref="F155:L155" si="108">F156</f>
        <v>2278.08</v>
      </c>
      <c r="G155" s="102">
        <f t="shared" si="108"/>
        <v>1520.62</v>
      </c>
      <c r="H155" s="102">
        <f t="shared" si="108"/>
        <v>2070</v>
      </c>
      <c r="I155" s="102">
        <f t="shared" si="108"/>
        <v>5020</v>
      </c>
      <c r="J155" s="102">
        <f t="shared" si="108"/>
        <v>4250</v>
      </c>
      <c r="K155" s="102">
        <f t="shared" si="108"/>
        <v>4260</v>
      </c>
      <c r="L155" s="102">
        <f t="shared" si="108"/>
        <v>4260</v>
      </c>
    </row>
    <row r="156" spans="1:14" s="11" customFormat="1" ht="12.75" customHeight="1" outlineLevel="1" x14ac:dyDescent="0.3">
      <c r="A156" s="23" t="s">
        <v>94</v>
      </c>
      <c r="B156" s="103">
        <v>630</v>
      </c>
      <c r="C156" s="113"/>
      <c r="D156" s="22"/>
      <c r="E156" s="103" t="s">
        <v>215</v>
      </c>
      <c r="F156" s="104">
        <f>F157+F160+F162+F164</f>
        <v>2278.08</v>
      </c>
      <c r="G156" s="104">
        <f t="shared" ref="G156:L156" si="109">G157+G160+G162+G164</f>
        <v>1520.62</v>
      </c>
      <c r="H156" s="104">
        <f t="shared" si="109"/>
        <v>2070</v>
      </c>
      <c r="I156" s="104">
        <f t="shared" si="109"/>
        <v>5020</v>
      </c>
      <c r="J156" s="104">
        <f t="shared" si="109"/>
        <v>4250</v>
      </c>
      <c r="K156" s="104">
        <f t="shared" si="109"/>
        <v>4260</v>
      </c>
      <c r="L156" s="104">
        <f t="shared" si="109"/>
        <v>4260</v>
      </c>
    </row>
    <row r="157" spans="1:14" ht="12.75" customHeight="1" outlineLevel="2" x14ac:dyDescent="0.2">
      <c r="A157" s="23" t="s">
        <v>94</v>
      </c>
      <c r="B157" s="103"/>
      <c r="C157" s="103">
        <v>632</v>
      </c>
      <c r="D157" s="22"/>
      <c r="E157" s="103" t="s">
        <v>198</v>
      </c>
      <c r="F157" s="104">
        <f>SUM(F158:F159)</f>
        <v>1139.56</v>
      </c>
      <c r="G157" s="104">
        <f t="shared" ref="G157" si="110">SUM(G158:G159)</f>
        <v>847.29</v>
      </c>
      <c r="H157" s="104">
        <f t="shared" ref="H157:I157" si="111">SUM(H158:H159)</f>
        <v>1270</v>
      </c>
      <c r="I157" s="104">
        <f t="shared" si="111"/>
        <v>1320</v>
      </c>
      <c r="J157" s="104">
        <f t="shared" ref="J157" si="112">SUM(J158:J159)</f>
        <v>1450</v>
      </c>
      <c r="K157" s="104">
        <f t="shared" ref="K157:L157" si="113">SUM(K158:K159)</f>
        <v>1460</v>
      </c>
      <c r="L157" s="104">
        <f t="shared" si="113"/>
        <v>1460</v>
      </c>
    </row>
    <row r="158" spans="1:14" ht="12.75" hidden="1" customHeight="1" outlineLevel="3" x14ac:dyDescent="0.2">
      <c r="A158" s="23" t="s">
        <v>94</v>
      </c>
      <c r="B158" s="103"/>
      <c r="C158" s="103"/>
      <c r="D158" s="22">
        <v>632001</v>
      </c>
      <c r="E158" s="103" t="s">
        <v>300</v>
      </c>
      <c r="F158" s="104">
        <v>1019.4</v>
      </c>
      <c r="G158" s="104">
        <v>760.8</v>
      </c>
      <c r="H158" s="104">
        <f>605+385+180</f>
        <v>1170</v>
      </c>
      <c r="I158" s="104">
        <f>605+385+180</f>
        <v>1170</v>
      </c>
      <c r="J158" s="104">
        <v>1250</v>
      </c>
      <c r="K158" s="104">
        <v>1260</v>
      </c>
      <c r="L158" s="104">
        <v>1260</v>
      </c>
    </row>
    <row r="159" spans="1:14" ht="12.75" hidden="1" customHeight="1" outlineLevel="3" x14ac:dyDescent="0.2">
      <c r="A159" s="23" t="s">
        <v>94</v>
      </c>
      <c r="B159" s="103"/>
      <c r="C159" s="103"/>
      <c r="D159" s="22">
        <v>632002</v>
      </c>
      <c r="E159" s="103" t="s">
        <v>301</v>
      </c>
      <c r="F159" s="104">
        <v>120.16</v>
      </c>
      <c r="G159" s="104">
        <v>86.49</v>
      </c>
      <c r="H159" s="104">
        <v>100</v>
      </c>
      <c r="I159" s="104">
        <v>150</v>
      </c>
      <c r="J159" s="104">
        <v>200</v>
      </c>
      <c r="K159" s="104">
        <v>200</v>
      </c>
      <c r="L159" s="104">
        <v>200</v>
      </c>
    </row>
    <row r="160" spans="1:14" ht="12.75" customHeight="1" outlineLevel="2" collapsed="1" x14ac:dyDescent="0.2">
      <c r="A160" s="23" t="s">
        <v>94</v>
      </c>
      <c r="B160" s="103"/>
      <c r="C160" s="103">
        <v>633</v>
      </c>
      <c r="D160" s="22"/>
      <c r="E160" s="103" t="s">
        <v>201</v>
      </c>
      <c r="F160" s="104">
        <f t="shared" ref="F160:L162" si="114">F161</f>
        <v>20</v>
      </c>
      <c r="G160" s="104">
        <f t="shared" si="114"/>
        <v>10</v>
      </c>
      <c r="H160" s="104">
        <f t="shared" si="114"/>
        <v>100</v>
      </c>
      <c r="I160" s="104">
        <f t="shared" si="114"/>
        <v>100</v>
      </c>
      <c r="J160" s="104">
        <f t="shared" si="114"/>
        <v>100</v>
      </c>
      <c r="K160" s="104">
        <f t="shared" si="114"/>
        <v>100</v>
      </c>
      <c r="L160" s="104">
        <f t="shared" si="114"/>
        <v>100</v>
      </c>
    </row>
    <row r="161" spans="1:12" ht="12.75" hidden="1" customHeight="1" outlineLevel="3" x14ac:dyDescent="0.2">
      <c r="A161" s="23" t="s">
        <v>94</v>
      </c>
      <c r="B161" s="103"/>
      <c r="C161" s="103"/>
      <c r="D161" s="22">
        <v>633006</v>
      </c>
      <c r="E161" s="103" t="s">
        <v>324</v>
      </c>
      <c r="F161" s="104">
        <v>20</v>
      </c>
      <c r="G161" s="104">
        <v>10</v>
      </c>
      <c r="H161" s="104">
        <v>100</v>
      </c>
      <c r="I161" s="104">
        <v>100</v>
      </c>
      <c r="J161" s="104">
        <v>100</v>
      </c>
      <c r="K161" s="104">
        <v>100</v>
      </c>
      <c r="L161" s="104">
        <v>100</v>
      </c>
    </row>
    <row r="162" spans="1:12" ht="12.75" customHeight="1" outlineLevel="2" collapsed="1" x14ac:dyDescent="0.2">
      <c r="A162" s="23" t="s">
        <v>94</v>
      </c>
      <c r="B162" s="103"/>
      <c r="C162" s="103">
        <v>635</v>
      </c>
      <c r="D162" s="22"/>
      <c r="E162" s="103" t="s">
        <v>205</v>
      </c>
      <c r="F162" s="104">
        <f t="shared" si="114"/>
        <v>0</v>
      </c>
      <c r="G162" s="104">
        <f t="shared" si="114"/>
        <v>0</v>
      </c>
      <c r="H162" s="104">
        <f t="shared" si="114"/>
        <v>0</v>
      </c>
      <c r="I162" s="104">
        <f t="shared" si="114"/>
        <v>2900</v>
      </c>
      <c r="J162" s="104">
        <f t="shared" si="114"/>
        <v>2000</v>
      </c>
      <c r="K162" s="104">
        <f t="shared" si="114"/>
        <v>2000</v>
      </c>
      <c r="L162" s="104">
        <f t="shared" si="114"/>
        <v>2000</v>
      </c>
    </row>
    <row r="163" spans="1:12" ht="12.75" hidden="1" customHeight="1" outlineLevel="3" x14ac:dyDescent="0.2">
      <c r="A163" s="23" t="s">
        <v>94</v>
      </c>
      <c r="B163" s="103"/>
      <c r="C163" s="103"/>
      <c r="D163" s="22">
        <v>635006</v>
      </c>
      <c r="E163" s="103" t="s">
        <v>520</v>
      </c>
      <c r="F163" s="104">
        <v>0</v>
      </c>
      <c r="G163" s="104">
        <v>0</v>
      </c>
      <c r="H163" s="104">
        <v>0</v>
      </c>
      <c r="I163" s="104">
        <v>2900</v>
      </c>
      <c r="J163" s="104">
        <v>2000</v>
      </c>
      <c r="K163" s="104">
        <v>2000</v>
      </c>
      <c r="L163" s="104">
        <v>2000</v>
      </c>
    </row>
    <row r="164" spans="1:12" ht="12.75" customHeight="1" outlineLevel="2" collapsed="1" x14ac:dyDescent="0.2">
      <c r="A164" s="23" t="s">
        <v>98</v>
      </c>
      <c r="B164" s="103"/>
      <c r="C164" s="103">
        <v>637</v>
      </c>
      <c r="D164" s="22"/>
      <c r="E164" s="103" t="s">
        <v>210</v>
      </c>
      <c r="F164" s="104">
        <f t="shared" ref="F164:L164" si="115">SUM(F165:F166)</f>
        <v>1118.52</v>
      </c>
      <c r="G164" s="104">
        <f t="shared" si="115"/>
        <v>663.33</v>
      </c>
      <c r="H164" s="104">
        <f t="shared" ref="H164" si="116">SUM(H165:H166)</f>
        <v>700</v>
      </c>
      <c r="I164" s="104">
        <f t="shared" si="115"/>
        <v>700</v>
      </c>
      <c r="J164" s="104">
        <f t="shared" si="115"/>
        <v>700</v>
      </c>
      <c r="K164" s="104">
        <f t="shared" ref="K164" si="117">SUM(K165:K166)</f>
        <v>700</v>
      </c>
      <c r="L164" s="104">
        <f t="shared" si="115"/>
        <v>700</v>
      </c>
    </row>
    <row r="165" spans="1:12" ht="12.75" hidden="1" customHeight="1" outlineLevel="3" x14ac:dyDescent="0.2">
      <c r="A165" s="23" t="s">
        <v>98</v>
      </c>
      <c r="B165" s="103"/>
      <c r="C165" s="103"/>
      <c r="D165" s="22">
        <v>637004</v>
      </c>
      <c r="E165" s="103" t="s">
        <v>302</v>
      </c>
      <c r="F165" s="104">
        <v>663.33</v>
      </c>
      <c r="G165" s="104">
        <v>663.33</v>
      </c>
      <c r="H165" s="104">
        <v>700</v>
      </c>
      <c r="I165" s="104">
        <v>700</v>
      </c>
      <c r="J165" s="104">
        <v>700</v>
      </c>
      <c r="K165" s="104">
        <v>700</v>
      </c>
      <c r="L165" s="104">
        <v>700</v>
      </c>
    </row>
    <row r="166" spans="1:12" ht="12.75" hidden="1" customHeight="1" outlineLevel="3" x14ac:dyDescent="0.2">
      <c r="A166" s="23" t="s">
        <v>98</v>
      </c>
      <c r="B166" s="103"/>
      <c r="C166" s="103"/>
      <c r="D166" s="22">
        <v>637005</v>
      </c>
      <c r="E166" s="103" t="s">
        <v>445</v>
      </c>
      <c r="F166" s="104">
        <v>455.19</v>
      </c>
      <c r="G166" s="104">
        <v>0</v>
      </c>
      <c r="H166" s="104">
        <v>0</v>
      </c>
      <c r="I166" s="104">
        <v>0</v>
      </c>
      <c r="J166" s="104">
        <v>0</v>
      </c>
      <c r="K166" s="104">
        <v>0</v>
      </c>
      <c r="L166" s="104">
        <v>0</v>
      </c>
    </row>
    <row r="167" spans="1:12" ht="15.75" customHeight="1" x14ac:dyDescent="0.2">
      <c r="A167" s="172" t="s">
        <v>539</v>
      </c>
      <c r="B167" s="172"/>
      <c r="C167" s="172"/>
      <c r="D167" s="157" t="s">
        <v>540</v>
      </c>
      <c r="E167" s="157"/>
      <c r="F167" s="102">
        <f t="shared" ref="F167:L169" si="118">F168</f>
        <v>0</v>
      </c>
      <c r="G167" s="102">
        <f t="shared" si="118"/>
        <v>0</v>
      </c>
      <c r="H167" s="102">
        <f t="shared" si="118"/>
        <v>0</v>
      </c>
      <c r="I167" s="102">
        <f t="shared" si="118"/>
        <v>0</v>
      </c>
      <c r="J167" s="102">
        <f t="shared" si="118"/>
        <v>5000</v>
      </c>
      <c r="K167" s="102">
        <f t="shared" si="118"/>
        <v>5000</v>
      </c>
      <c r="L167" s="102">
        <f t="shared" si="118"/>
        <v>5000</v>
      </c>
    </row>
    <row r="168" spans="1:12" s="11" customFormat="1" ht="12.75" customHeight="1" outlineLevel="1" x14ac:dyDescent="0.3">
      <c r="A168" s="23" t="s">
        <v>97</v>
      </c>
      <c r="B168" s="103">
        <v>630</v>
      </c>
      <c r="C168" s="113"/>
      <c r="D168" s="22"/>
      <c r="E168" s="103" t="s">
        <v>215</v>
      </c>
      <c r="F168" s="104">
        <f>F169</f>
        <v>0</v>
      </c>
      <c r="G168" s="104">
        <f t="shared" si="118"/>
        <v>0</v>
      </c>
      <c r="H168" s="104">
        <f t="shared" si="118"/>
        <v>0</v>
      </c>
      <c r="I168" s="104">
        <f t="shared" si="118"/>
        <v>0</v>
      </c>
      <c r="J168" s="104">
        <f t="shared" si="118"/>
        <v>5000</v>
      </c>
      <c r="K168" s="104">
        <f t="shared" si="118"/>
        <v>5000</v>
      </c>
      <c r="L168" s="104">
        <f t="shared" si="118"/>
        <v>5000</v>
      </c>
    </row>
    <row r="169" spans="1:12" ht="12.75" customHeight="1" outlineLevel="2" x14ac:dyDescent="0.2">
      <c r="A169" s="23" t="s">
        <v>97</v>
      </c>
      <c r="B169" s="103"/>
      <c r="C169" s="103">
        <v>637</v>
      </c>
      <c r="D169" s="22"/>
      <c r="E169" s="103" t="s">
        <v>210</v>
      </c>
      <c r="F169" s="104">
        <f>F170</f>
        <v>0</v>
      </c>
      <c r="G169" s="104">
        <f t="shared" si="118"/>
        <v>0</v>
      </c>
      <c r="H169" s="104">
        <f t="shared" si="118"/>
        <v>0</v>
      </c>
      <c r="I169" s="104">
        <f t="shared" si="118"/>
        <v>0</v>
      </c>
      <c r="J169" s="104">
        <f t="shared" si="118"/>
        <v>5000</v>
      </c>
      <c r="K169" s="104">
        <f t="shared" si="118"/>
        <v>5000</v>
      </c>
      <c r="L169" s="104">
        <f t="shared" si="118"/>
        <v>5000</v>
      </c>
    </row>
    <row r="170" spans="1:12" ht="12.75" hidden="1" customHeight="1" outlineLevel="3" x14ac:dyDescent="0.2">
      <c r="A170" s="23" t="s">
        <v>97</v>
      </c>
      <c r="B170" s="103"/>
      <c r="C170" s="103"/>
      <c r="D170" s="22">
        <v>637004</v>
      </c>
      <c r="E170" s="103" t="s">
        <v>541</v>
      </c>
      <c r="F170" s="104">
        <v>0</v>
      </c>
      <c r="G170" s="104">
        <v>0</v>
      </c>
      <c r="H170" s="104">
        <v>0</v>
      </c>
      <c r="I170" s="104">
        <v>0</v>
      </c>
      <c r="J170" s="104">
        <v>5000</v>
      </c>
      <c r="K170" s="104">
        <v>5000</v>
      </c>
      <c r="L170" s="104">
        <v>5000</v>
      </c>
    </row>
    <row r="171" spans="1:12" x14ac:dyDescent="0.2">
      <c r="A171" s="86"/>
      <c r="B171" s="108"/>
      <c r="C171" s="108"/>
      <c r="D171" s="108"/>
      <c r="E171" s="108"/>
      <c r="F171" s="109"/>
      <c r="G171" s="109"/>
      <c r="H171" s="109"/>
      <c r="I171" s="109"/>
      <c r="J171" s="109"/>
      <c r="K171" s="109"/>
      <c r="L171" s="109"/>
    </row>
    <row r="172" spans="1:12" s="12" customFormat="1" ht="18.75" x14ac:dyDescent="0.2">
      <c r="A172" s="173" t="s">
        <v>160</v>
      </c>
      <c r="B172" s="173"/>
      <c r="C172" s="173"/>
      <c r="D172" s="173"/>
      <c r="E172" s="173"/>
      <c r="F172" s="110">
        <f>F173+F179</f>
        <v>677.04</v>
      </c>
      <c r="G172" s="110">
        <f t="shared" ref="G172:L172" si="119">G173+G179</f>
        <v>217.72</v>
      </c>
      <c r="H172" s="110">
        <f t="shared" si="119"/>
        <v>602</v>
      </c>
      <c r="I172" s="110">
        <f t="shared" si="119"/>
        <v>6000</v>
      </c>
      <c r="J172" s="110">
        <f t="shared" si="119"/>
        <v>6200</v>
      </c>
      <c r="K172" s="110">
        <f t="shared" si="119"/>
        <v>8200</v>
      </c>
      <c r="L172" s="110">
        <f t="shared" si="119"/>
        <v>8200</v>
      </c>
    </row>
    <row r="173" spans="1:12" s="11" customFormat="1" ht="15.75" customHeight="1" x14ac:dyDescent="0.3">
      <c r="A173" s="175" t="s">
        <v>69</v>
      </c>
      <c r="B173" s="176"/>
      <c r="C173" s="177"/>
      <c r="D173" s="100" t="s">
        <v>152</v>
      </c>
      <c r="E173" s="100"/>
      <c r="F173" s="102">
        <f t="shared" ref="F173:L173" si="120">F174</f>
        <v>677.04</v>
      </c>
      <c r="G173" s="102">
        <f t="shared" si="120"/>
        <v>216.72</v>
      </c>
      <c r="H173" s="102">
        <f t="shared" si="120"/>
        <v>600</v>
      </c>
      <c r="I173" s="102">
        <f t="shared" si="120"/>
        <v>600</v>
      </c>
      <c r="J173" s="102">
        <f t="shared" si="120"/>
        <v>600</v>
      </c>
      <c r="K173" s="102">
        <f t="shared" si="120"/>
        <v>600</v>
      </c>
      <c r="L173" s="102">
        <f t="shared" si="120"/>
        <v>600</v>
      </c>
    </row>
    <row r="174" spans="1:12" ht="12.75" customHeight="1" outlineLevel="1" x14ac:dyDescent="0.2">
      <c r="A174" s="23" t="s">
        <v>99</v>
      </c>
      <c r="B174" s="24">
        <v>630</v>
      </c>
      <c r="C174" s="23"/>
      <c r="D174" s="24"/>
      <c r="E174" s="103" t="s">
        <v>215</v>
      </c>
      <c r="F174" s="104">
        <f t="shared" ref="F174:L174" si="121">F175+F177</f>
        <v>677.04</v>
      </c>
      <c r="G174" s="104">
        <f t="shared" si="121"/>
        <v>216.72</v>
      </c>
      <c r="H174" s="104">
        <f t="shared" si="121"/>
        <v>600</v>
      </c>
      <c r="I174" s="104">
        <f t="shared" si="121"/>
        <v>600</v>
      </c>
      <c r="J174" s="104">
        <f t="shared" si="121"/>
        <v>600</v>
      </c>
      <c r="K174" s="104">
        <f t="shared" si="121"/>
        <v>600</v>
      </c>
      <c r="L174" s="104">
        <f t="shared" si="121"/>
        <v>600</v>
      </c>
    </row>
    <row r="175" spans="1:12" ht="12.75" customHeight="1" outlineLevel="2" x14ac:dyDescent="0.2">
      <c r="A175" s="23" t="s">
        <v>99</v>
      </c>
      <c r="B175" s="24"/>
      <c r="C175" s="23" t="s">
        <v>177</v>
      </c>
      <c r="D175" s="24"/>
      <c r="E175" s="103" t="s">
        <v>201</v>
      </c>
      <c r="F175" s="104">
        <f t="shared" ref="F175:L175" si="122">F176</f>
        <v>0</v>
      </c>
      <c r="G175" s="104">
        <f t="shared" si="122"/>
        <v>0</v>
      </c>
      <c r="H175" s="104">
        <f t="shared" si="122"/>
        <v>200</v>
      </c>
      <c r="I175" s="104">
        <f t="shared" si="122"/>
        <v>200</v>
      </c>
      <c r="J175" s="104">
        <f t="shared" si="122"/>
        <v>200</v>
      </c>
      <c r="K175" s="104">
        <f t="shared" si="122"/>
        <v>200</v>
      </c>
      <c r="L175" s="104">
        <f t="shared" si="122"/>
        <v>200</v>
      </c>
    </row>
    <row r="176" spans="1:12" ht="12.75" hidden="1" customHeight="1" outlineLevel="3" x14ac:dyDescent="0.2">
      <c r="A176" s="23" t="s">
        <v>99</v>
      </c>
      <c r="B176" s="24"/>
      <c r="C176" s="23"/>
      <c r="D176" s="24">
        <v>633004</v>
      </c>
      <c r="E176" s="103" t="s">
        <v>303</v>
      </c>
      <c r="F176" s="104">
        <v>0</v>
      </c>
      <c r="G176" s="104">
        <v>0</v>
      </c>
      <c r="H176" s="104">
        <v>200</v>
      </c>
      <c r="I176" s="104">
        <v>200</v>
      </c>
      <c r="J176" s="104">
        <v>200</v>
      </c>
      <c r="K176" s="104">
        <v>200</v>
      </c>
      <c r="L176" s="104">
        <v>200</v>
      </c>
    </row>
    <row r="177" spans="1:14" ht="12.75" customHeight="1" outlineLevel="2" collapsed="1" x14ac:dyDescent="0.2">
      <c r="A177" s="23" t="s">
        <v>99</v>
      </c>
      <c r="B177" s="24"/>
      <c r="C177" s="23" t="s">
        <v>171</v>
      </c>
      <c r="D177" s="24"/>
      <c r="E177" s="103" t="s">
        <v>210</v>
      </c>
      <c r="F177" s="104">
        <f t="shared" ref="F177:L177" si="123">F178</f>
        <v>677.04</v>
      </c>
      <c r="G177" s="104">
        <f t="shared" si="123"/>
        <v>216.72</v>
      </c>
      <c r="H177" s="104">
        <f t="shared" si="123"/>
        <v>400</v>
      </c>
      <c r="I177" s="104">
        <f t="shared" si="123"/>
        <v>400</v>
      </c>
      <c r="J177" s="104">
        <f t="shared" si="123"/>
        <v>400</v>
      </c>
      <c r="K177" s="104">
        <f t="shared" si="123"/>
        <v>400</v>
      </c>
      <c r="L177" s="104">
        <f t="shared" si="123"/>
        <v>400</v>
      </c>
    </row>
    <row r="178" spans="1:14" ht="12.75" hidden="1" customHeight="1" outlineLevel="3" x14ac:dyDescent="0.2">
      <c r="A178" s="23" t="s">
        <v>99</v>
      </c>
      <c r="B178" s="24"/>
      <c r="C178" s="23"/>
      <c r="D178" s="24">
        <v>637004</v>
      </c>
      <c r="E178" s="103" t="s">
        <v>326</v>
      </c>
      <c r="F178" s="104">
        <v>677.04</v>
      </c>
      <c r="G178" s="104">
        <v>216.72</v>
      </c>
      <c r="H178" s="104">
        <v>400</v>
      </c>
      <c r="I178" s="104">
        <v>400</v>
      </c>
      <c r="J178" s="104">
        <v>400</v>
      </c>
      <c r="K178" s="104">
        <v>400</v>
      </c>
      <c r="L178" s="104">
        <v>400</v>
      </c>
    </row>
    <row r="179" spans="1:14" s="162" customFormat="1" ht="15.75" customHeight="1" x14ac:dyDescent="0.3">
      <c r="A179" s="178" t="s">
        <v>521</v>
      </c>
      <c r="B179" s="179"/>
      <c r="C179" s="180"/>
      <c r="D179" s="117" t="s">
        <v>522</v>
      </c>
      <c r="E179" s="117"/>
      <c r="F179" s="118">
        <f>F180</f>
        <v>0</v>
      </c>
      <c r="G179" s="118">
        <f t="shared" ref="G179:L179" si="124">G180</f>
        <v>1</v>
      </c>
      <c r="H179" s="118">
        <f t="shared" si="124"/>
        <v>2</v>
      </c>
      <c r="I179" s="118">
        <f t="shared" si="124"/>
        <v>5400</v>
      </c>
      <c r="J179" s="118">
        <f t="shared" si="124"/>
        <v>5600</v>
      </c>
      <c r="K179" s="118">
        <f t="shared" si="124"/>
        <v>7600</v>
      </c>
      <c r="L179" s="118">
        <f t="shared" si="124"/>
        <v>7600</v>
      </c>
    </row>
    <row r="180" spans="1:14" s="3" customFormat="1" ht="12.75" customHeight="1" outlineLevel="1" x14ac:dyDescent="0.2">
      <c r="A180" s="28" t="s">
        <v>99</v>
      </c>
      <c r="B180" s="29">
        <v>630</v>
      </c>
      <c r="C180" s="28"/>
      <c r="D180" s="29"/>
      <c r="E180" s="37" t="s">
        <v>215</v>
      </c>
      <c r="F180" s="119">
        <f>F181+F184+F186</f>
        <v>0</v>
      </c>
      <c r="G180" s="119">
        <f t="shared" ref="G180:L180" si="125">G181+G184+G186</f>
        <v>1</v>
      </c>
      <c r="H180" s="119">
        <f t="shared" si="125"/>
        <v>2</v>
      </c>
      <c r="I180" s="119">
        <f t="shared" si="125"/>
        <v>5400</v>
      </c>
      <c r="J180" s="119">
        <f t="shared" si="125"/>
        <v>5600</v>
      </c>
      <c r="K180" s="119">
        <f t="shared" si="125"/>
        <v>7600</v>
      </c>
      <c r="L180" s="119">
        <f t="shared" si="125"/>
        <v>7600</v>
      </c>
    </row>
    <row r="181" spans="1:14" s="3" customFormat="1" ht="12.75" customHeight="1" outlineLevel="2" x14ac:dyDescent="0.2">
      <c r="A181" s="28" t="s">
        <v>99</v>
      </c>
      <c r="B181" s="29"/>
      <c r="C181" s="28" t="s">
        <v>177</v>
      </c>
      <c r="D181" s="29"/>
      <c r="E181" s="37" t="s">
        <v>201</v>
      </c>
      <c r="F181" s="119">
        <f>SUM(F182:F183)</f>
        <v>0</v>
      </c>
      <c r="G181" s="119">
        <f t="shared" ref="G181:L181" si="126">SUM(G182:G183)</f>
        <v>0</v>
      </c>
      <c r="H181" s="119">
        <f t="shared" si="126"/>
        <v>0</v>
      </c>
      <c r="I181" s="119">
        <f t="shared" si="126"/>
        <v>4000</v>
      </c>
      <c r="J181" s="119">
        <f t="shared" si="126"/>
        <v>3000</v>
      </c>
      <c r="K181" s="119">
        <f t="shared" si="126"/>
        <v>5000</v>
      </c>
      <c r="L181" s="119">
        <f t="shared" si="126"/>
        <v>5000</v>
      </c>
    </row>
    <row r="182" spans="1:14" s="3" customFormat="1" ht="12.75" hidden="1" customHeight="1" outlineLevel="3" x14ac:dyDescent="0.2">
      <c r="A182" s="28" t="s">
        <v>99</v>
      </c>
      <c r="B182" s="29"/>
      <c r="C182" s="28"/>
      <c r="D182" s="29">
        <v>633006</v>
      </c>
      <c r="E182" s="37" t="s">
        <v>201</v>
      </c>
      <c r="F182" s="119">
        <v>0</v>
      </c>
      <c r="G182" s="119">
        <v>0</v>
      </c>
      <c r="H182" s="119">
        <v>0</v>
      </c>
      <c r="I182" s="119">
        <v>1000</v>
      </c>
      <c r="J182" s="104">
        <v>2000</v>
      </c>
      <c r="K182" s="119">
        <v>4000</v>
      </c>
      <c r="L182" s="119">
        <v>4000</v>
      </c>
    </row>
    <row r="183" spans="1:14" s="3" customFormat="1" ht="12.75" hidden="1" customHeight="1" outlineLevel="3" x14ac:dyDescent="0.2">
      <c r="A183" s="28" t="s">
        <v>99</v>
      </c>
      <c r="B183" s="29"/>
      <c r="C183" s="28"/>
      <c r="D183" s="29">
        <v>633010</v>
      </c>
      <c r="E183" s="37" t="s">
        <v>523</v>
      </c>
      <c r="F183" s="119">
        <v>0</v>
      </c>
      <c r="G183" s="119">
        <v>0</v>
      </c>
      <c r="H183" s="119">
        <v>0</v>
      </c>
      <c r="I183" s="119">
        <v>3000</v>
      </c>
      <c r="J183" s="119">
        <v>1000</v>
      </c>
      <c r="K183" s="119">
        <v>1000</v>
      </c>
      <c r="L183" s="119">
        <v>1000</v>
      </c>
    </row>
    <row r="184" spans="1:14" s="3" customFormat="1" ht="12.75" customHeight="1" outlineLevel="2" collapsed="1" x14ac:dyDescent="0.2">
      <c r="A184" s="28" t="s">
        <v>99</v>
      </c>
      <c r="B184" s="29"/>
      <c r="C184" s="28" t="s">
        <v>181</v>
      </c>
      <c r="D184" s="29"/>
      <c r="E184" s="37" t="s">
        <v>309</v>
      </c>
      <c r="F184" s="119">
        <f>F185</f>
        <v>0</v>
      </c>
      <c r="G184" s="119">
        <f t="shared" ref="G184:L184" si="127">G185</f>
        <v>1</v>
      </c>
      <c r="H184" s="119">
        <f t="shared" si="127"/>
        <v>2</v>
      </c>
      <c r="I184" s="119">
        <f t="shared" si="127"/>
        <v>200</v>
      </c>
      <c r="J184" s="119">
        <f t="shared" si="127"/>
        <v>1000</v>
      </c>
      <c r="K184" s="119">
        <f t="shared" si="127"/>
        <v>1000</v>
      </c>
      <c r="L184" s="119">
        <f t="shared" si="127"/>
        <v>1000</v>
      </c>
    </row>
    <row r="185" spans="1:14" s="3" customFormat="1" ht="12.75" hidden="1" customHeight="1" outlineLevel="3" x14ac:dyDescent="0.2">
      <c r="A185" s="28" t="s">
        <v>99</v>
      </c>
      <c r="B185" s="29"/>
      <c r="C185" s="28"/>
      <c r="D185" s="29">
        <v>634001</v>
      </c>
      <c r="E185" s="38" t="s">
        <v>339</v>
      </c>
      <c r="F185" s="119">
        <v>0</v>
      </c>
      <c r="G185" s="119">
        <v>1</v>
      </c>
      <c r="H185" s="119">
        <v>2</v>
      </c>
      <c r="I185" s="119">
        <v>200</v>
      </c>
      <c r="J185" s="119">
        <v>1000</v>
      </c>
      <c r="K185" s="119">
        <v>1000</v>
      </c>
      <c r="L185" s="119">
        <v>1000</v>
      </c>
    </row>
    <row r="186" spans="1:14" s="3" customFormat="1" ht="12.75" customHeight="1" outlineLevel="2" collapsed="1" x14ac:dyDescent="0.2">
      <c r="A186" s="28" t="s">
        <v>99</v>
      </c>
      <c r="B186" s="29"/>
      <c r="C186" s="28" t="s">
        <v>171</v>
      </c>
      <c r="D186" s="29"/>
      <c r="E186" s="37" t="s">
        <v>210</v>
      </c>
      <c r="F186" s="119">
        <f>SUM(F187:F188)</f>
        <v>0</v>
      </c>
      <c r="G186" s="119">
        <f t="shared" ref="G186:L186" si="128">SUM(G187:G188)</f>
        <v>0</v>
      </c>
      <c r="H186" s="119">
        <f t="shared" si="128"/>
        <v>0</v>
      </c>
      <c r="I186" s="119">
        <f t="shared" si="128"/>
        <v>1200</v>
      </c>
      <c r="J186" s="119">
        <f t="shared" si="128"/>
        <v>1600</v>
      </c>
      <c r="K186" s="119">
        <f t="shared" si="128"/>
        <v>1600</v>
      </c>
      <c r="L186" s="119">
        <f t="shared" si="128"/>
        <v>1600</v>
      </c>
    </row>
    <row r="187" spans="1:14" s="3" customFormat="1" ht="12.75" hidden="1" customHeight="1" outlineLevel="3" x14ac:dyDescent="0.2">
      <c r="A187" s="28" t="s">
        <v>99</v>
      </c>
      <c r="B187" s="29"/>
      <c r="C187" s="28"/>
      <c r="D187" s="29">
        <v>637001</v>
      </c>
      <c r="E187" s="37" t="s">
        <v>524</v>
      </c>
      <c r="F187" s="119">
        <v>0</v>
      </c>
      <c r="G187" s="119">
        <v>0</v>
      </c>
      <c r="H187" s="119">
        <v>0</v>
      </c>
      <c r="I187" s="119">
        <v>1000</v>
      </c>
      <c r="J187" s="119">
        <v>1500</v>
      </c>
      <c r="K187" s="119">
        <v>1500</v>
      </c>
      <c r="L187" s="119">
        <v>1500</v>
      </c>
    </row>
    <row r="188" spans="1:14" s="3" customFormat="1" ht="12.75" hidden="1" customHeight="1" outlineLevel="3" x14ac:dyDescent="0.2">
      <c r="A188" s="28" t="s">
        <v>99</v>
      </c>
      <c r="B188" s="29"/>
      <c r="C188" s="28"/>
      <c r="D188" s="29">
        <v>637006</v>
      </c>
      <c r="E188" s="37" t="s">
        <v>463</v>
      </c>
      <c r="F188" s="119">
        <v>0</v>
      </c>
      <c r="G188" s="119">
        <v>0</v>
      </c>
      <c r="H188" s="119">
        <v>0</v>
      </c>
      <c r="I188" s="119">
        <v>200</v>
      </c>
      <c r="J188" s="119">
        <v>100</v>
      </c>
      <c r="K188" s="119">
        <v>100</v>
      </c>
      <c r="L188" s="119">
        <v>100</v>
      </c>
    </row>
    <row r="189" spans="1:14" x14ac:dyDescent="0.2">
      <c r="A189" s="86"/>
      <c r="B189" s="108"/>
      <c r="C189" s="108"/>
      <c r="D189" s="108"/>
      <c r="E189" s="108"/>
      <c r="F189" s="109"/>
      <c r="G189" s="109"/>
      <c r="H189" s="109"/>
      <c r="I189" s="109"/>
      <c r="J189" s="109"/>
      <c r="K189" s="109"/>
      <c r="L189" s="109"/>
    </row>
    <row r="190" spans="1:14" ht="18.75" x14ac:dyDescent="0.2">
      <c r="A190" s="173" t="s">
        <v>161</v>
      </c>
      <c r="B190" s="173"/>
      <c r="C190" s="173"/>
      <c r="D190" s="173"/>
      <c r="E190" s="173"/>
      <c r="F190" s="110">
        <f t="shared" ref="F190:L190" si="129">F191+F202</f>
        <v>124400.93</v>
      </c>
      <c r="G190" s="110">
        <f t="shared" ref="G190:H190" si="130">G191+G202</f>
        <v>209356.16</v>
      </c>
      <c r="H190" s="110">
        <f t="shared" si="130"/>
        <v>198205</v>
      </c>
      <c r="I190" s="110">
        <f t="shared" si="129"/>
        <v>218505</v>
      </c>
      <c r="J190" s="110">
        <f t="shared" ref="J190:K190" si="131">J191+J202</f>
        <v>260310</v>
      </c>
      <c r="K190" s="110">
        <f t="shared" si="131"/>
        <v>265310</v>
      </c>
      <c r="L190" s="110">
        <f t="shared" si="129"/>
        <v>269310</v>
      </c>
      <c r="N190"/>
    </row>
    <row r="191" spans="1:14" s="11" customFormat="1" ht="15.75" customHeight="1" x14ac:dyDescent="0.3">
      <c r="A191" s="172" t="s">
        <v>70</v>
      </c>
      <c r="B191" s="172"/>
      <c r="C191" s="172"/>
      <c r="D191" s="138" t="s">
        <v>162</v>
      </c>
      <c r="E191" s="138"/>
      <c r="F191" s="102">
        <f t="shared" ref="F191:L191" si="132">F192</f>
        <v>124400.93</v>
      </c>
      <c r="G191" s="102">
        <f t="shared" si="132"/>
        <v>157825.87</v>
      </c>
      <c r="H191" s="102">
        <f t="shared" si="132"/>
        <v>162000</v>
      </c>
      <c r="I191" s="102">
        <f t="shared" si="132"/>
        <v>169000</v>
      </c>
      <c r="J191" s="102">
        <f t="shared" si="132"/>
        <v>208000</v>
      </c>
      <c r="K191" s="102">
        <f t="shared" si="132"/>
        <v>213000</v>
      </c>
      <c r="L191" s="102">
        <f t="shared" si="132"/>
        <v>217000</v>
      </c>
    </row>
    <row r="192" spans="1:14" ht="12.75" customHeight="1" outlineLevel="1" x14ac:dyDescent="0.2">
      <c r="A192" s="23" t="s">
        <v>100</v>
      </c>
      <c r="B192" s="103">
        <v>630</v>
      </c>
      <c r="C192" s="113"/>
      <c r="D192" s="22"/>
      <c r="E192" s="103" t="s">
        <v>215</v>
      </c>
      <c r="F192" s="104">
        <f t="shared" ref="F192:L192" si="133">F195+F197+F199+F193</f>
        <v>124400.93</v>
      </c>
      <c r="G192" s="104">
        <f t="shared" si="133"/>
        <v>157825.87</v>
      </c>
      <c r="H192" s="104">
        <f t="shared" ref="H192" si="134">H195+H197+H199+H193</f>
        <v>162000</v>
      </c>
      <c r="I192" s="104">
        <f t="shared" si="133"/>
        <v>169000</v>
      </c>
      <c r="J192" s="104">
        <f t="shared" si="133"/>
        <v>208000</v>
      </c>
      <c r="K192" s="104">
        <f t="shared" ref="K192" si="135">K195+K197+K199+K193</f>
        <v>213000</v>
      </c>
      <c r="L192" s="104">
        <f t="shared" si="133"/>
        <v>217000</v>
      </c>
    </row>
    <row r="193" spans="1:12" ht="12.75" customHeight="1" outlineLevel="2" x14ac:dyDescent="0.2">
      <c r="A193" s="23" t="s">
        <v>100</v>
      </c>
      <c r="B193" s="103"/>
      <c r="C193" s="113" t="s">
        <v>186</v>
      </c>
      <c r="D193" s="22"/>
      <c r="E193" s="103" t="s">
        <v>198</v>
      </c>
      <c r="F193" s="104">
        <f t="shared" ref="F193:L193" si="136">F194</f>
        <v>875.45</v>
      </c>
      <c r="G193" s="104">
        <f t="shared" si="136"/>
        <v>0</v>
      </c>
      <c r="H193" s="104">
        <f t="shared" si="136"/>
        <v>0</v>
      </c>
      <c r="I193" s="104">
        <f t="shared" si="136"/>
        <v>0</v>
      </c>
      <c r="J193" s="104">
        <f t="shared" si="136"/>
        <v>0</v>
      </c>
      <c r="K193" s="104">
        <f t="shared" si="136"/>
        <v>0</v>
      </c>
      <c r="L193" s="104">
        <f t="shared" si="136"/>
        <v>0</v>
      </c>
    </row>
    <row r="194" spans="1:12" ht="12.75" hidden="1" customHeight="1" outlineLevel="3" x14ac:dyDescent="0.2">
      <c r="A194" s="23" t="s">
        <v>100</v>
      </c>
      <c r="B194" s="103"/>
      <c r="C194" s="113"/>
      <c r="D194" s="22">
        <v>632001</v>
      </c>
      <c r="E194" s="103" t="s">
        <v>382</v>
      </c>
      <c r="F194" s="104">
        <v>875.45</v>
      </c>
      <c r="G194" s="104">
        <v>0</v>
      </c>
      <c r="H194" s="104">
        <v>0</v>
      </c>
      <c r="I194" s="104">
        <v>0</v>
      </c>
      <c r="J194" s="104">
        <v>0</v>
      </c>
      <c r="K194" s="104">
        <v>0</v>
      </c>
      <c r="L194" s="104">
        <v>0</v>
      </c>
    </row>
    <row r="195" spans="1:12" ht="12.75" customHeight="1" outlineLevel="2" collapsed="1" x14ac:dyDescent="0.2">
      <c r="A195" s="23" t="s">
        <v>100</v>
      </c>
      <c r="B195" s="103"/>
      <c r="C195" s="23" t="s">
        <v>177</v>
      </c>
      <c r="D195" s="22"/>
      <c r="E195" s="103" t="s">
        <v>201</v>
      </c>
      <c r="F195" s="104">
        <f t="shared" ref="F195:L197" si="137">F196</f>
        <v>822.54</v>
      </c>
      <c r="G195" s="104">
        <f t="shared" si="137"/>
        <v>13338.08</v>
      </c>
      <c r="H195" s="104">
        <f t="shared" si="137"/>
        <v>15000</v>
      </c>
      <c r="I195" s="104">
        <f t="shared" si="137"/>
        <v>21000</v>
      </c>
      <c r="J195" s="104">
        <f t="shared" si="137"/>
        <v>3000</v>
      </c>
      <c r="K195" s="104">
        <f t="shared" si="137"/>
        <v>3000</v>
      </c>
      <c r="L195" s="104">
        <f t="shared" si="137"/>
        <v>3000</v>
      </c>
    </row>
    <row r="196" spans="1:12" ht="12.75" hidden="1" customHeight="1" outlineLevel="3" x14ac:dyDescent="0.2">
      <c r="A196" s="23" t="s">
        <v>100</v>
      </c>
      <c r="B196" s="103"/>
      <c r="C196" s="23"/>
      <c r="D196" s="22">
        <v>633006</v>
      </c>
      <c r="E196" s="22" t="s">
        <v>494</v>
      </c>
      <c r="F196" s="104">
        <v>822.54</v>
      </c>
      <c r="G196" s="104">
        <v>13338.08</v>
      </c>
      <c r="H196" s="104">
        <v>15000</v>
      </c>
      <c r="I196" s="104">
        <v>21000</v>
      </c>
      <c r="J196" s="104">
        <v>3000</v>
      </c>
      <c r="K196" s="104">
        <v>3000</v>
      </c>
      <c r="L196" s="104">
        <v>3000</v>
      </c>
    </row>
    <row r="197" spans="1:12" ht="12.75" customHeight="1" outlineLevel="2" collapsed="1" x14ac:dyDescent="0.2">
      <c r="A197" s="23" t="s">
        <v>100</v>
      </c>
      <c r="B197" s="103"/>
      <c r="C197" s="23" t="s">
        <v>206</v>
      </c>
      <c r="D197" s="22"/>
      <c r="E197" s="103" t="s">
        <v>426</v>
      </c>
      <c r="F197" s="104">
        <f t="shared" si="137"/>
        <v>609.66</v>
      </c>
      <c r="G197" s="104">
        <f t="shared" si="137"/>
        <v>0</v>
      </c>
      <c r="H197" s="104">
        <f t="shared" si="137"/>
        <v>0</v>
      </c>
      <c r="I197" s="104">
        <f t="shared" si="137"/>
        <v>0</v>
      </c>
      <c r="J197" s="104">
        <f t="shared" si="137"/>
        <v>0</v>
      </c>
      <c r="K197" s="104">
        <f t="shared" si="137"/>
        <v>0</v>
      </c>
      <c r="L197" s="104">
        <f t="shared" si="137"/>
        <v>0</v>
      </c>
    </row>
    <row r="198" spans="1:12" ht="12.75" hidden="1" customHeight="1" outlineLevel="3" x14ac:dyDescent="0.2">
      <c r="A198" s="23" t="s">
        <v>100</v>
      </c>
      <c r="B198" s="103"/>
      <c r="C198" s="23"/>
      <c r="D198" s="22">
        <v>636002</v>
      </c>
      <c r="E198" s="22" t="s">
        <v>427</v>
      </c>
      <c r="F198" s="104">
        <v>609.66</v>
      </c>
      <c r="G198" s="104">
        <v>0</v>
      </c>
      <c r="H198" s="104">
        <v>0</v>
      </c>
      <c r="I198" s="104">
        <v>0</v>
      </c>
      <c r="J198" s="104">
        <v>0</v>
      </c>
      <c r="K198" s="104">
        <v>0</v>
      </c>
      <c r="L198" s="104">
        <v>0</v>
      </c>
    </row>
    <row r="199" spans="1:12" ht="12.75" customHeight="1" outlineLevel="2" collapsed="1" x14ac:dyDescent="0.2">
      <c r="A199" s="23" t="s">
        <v>100</v>
      </c>
      <c r="B199" s="103"/>
      <c r="C199" s="24">
        <v>637</v>
      </c>
      <c r="D199" s="22"/>
      <c r="E199" s="103" t="s">
        <v>210</v>
      </c>
      <c r="F199" s="104">
        <f t="shared" ref="F199" si="138">SUM(F200:F201)</f>
        <v>122093.28</v>
      </c>
      <c r="G199" s="104">
        <f t="shared" ref="G199" si="139">SUM(G200:G201)</f>
        <v>144487.79</v>
      </c>
      <c r="H199" s="104">
        <f t="shared" ref="H199:I199" si="140">SUM(H200:H201)</f>
        <v>147000</v>
      </c>
      <c r="I199" s="104">
        <f t="shared" si="140"/>
        <v>148000</v>
      </c>
      <c r="J199" s="104">
        <f t="shared" ref="J199:L199" si="141">SUM(J200:J201)</f>
        <v>205000</v>
      </c>
      <c r="K199" s="104">
        <f t="shared" ref="K199" si="142">SUM(K200:K201)</f>
        <v>210000</v>
      </c>
      <c r="L199" s="104">
        <f t="shared" si="141"/>
        <v>214000</v>
      </c>
    </row>
    <row r="200" spans="1:12" ht="12.75" hidden="1" customHeight="1" outlineLevel="3" x14ac:dyDescent="0.2">
      <c r="A200" s="23" t="s">
        <v>100</v>
      </c>
      <c r="B200" s="103"/>
      <c r="C200" s="103"/>
      <c r="D200" s="22">
        <v>637004</v>
      </c>
      <c r="E200" s="103" t="s">
        <v>26</v>
      </c>
      <c r="F200" s="104">
        <v>115887.7</v>
      </c>
      <c r="G200" s="104">
        <v>138102.04</v>
      </c>
      <c r="H200" s="104">
        <v>139500</v>
      </c>
      <c r="I200" s="104">
        <v>139500</v>
      </c>
      <c r="J200" s="104">
        <v>188000</v>
      </c>
      <c r="K200" s="104">
        <v>190000</v>
      </c>
      <c r="L200" s="104">
        <v>192000</v>
      </c>
    </row>
    <row r="201" spans="1:12" ht="12.75" hidden="1" customHeight="1" outlineLevel="3" x14ac:dyDescent="0.2">
      <c r="A201" s="23" t="s">
        <v>100</v>
      </c>
      <c r="B201" s="103"/>
      <c r="C201" s="103"/>
      <c r="D201" s="22">
        <v>637012</v>
      </c>
      <c r="E201" s="103" t="s">
        <v>12</v>
      </c>
      <c r="F201" s="104">
        <v>6205.58</v>
      </c>
      <c r="G201" s="104">
        <v>6385.75</v>
      </c>
      <c r="H201" s="104">
        <v>7500</v>
      </c>
      <c r="I201" s="104">
        <v>8500</v>
      </c>
      <c r="J201" s="104">
        <v>17000</v>
      </c>
      <c r="K201" s="104">
        <v>20000</v>
      </c>
      <c r="L201" s="104">
        <v>22000</v>
      </c>
    </row>
    <row r="202" spans="1:12" s="11" customFormat="1" ht="15.75" customHeight="1" x14ac:dyDescent="0.3">
      <c r="A202" s="172" t="s">
        <v>405</v>
      </c>
      <c r="B202" s="172"/>
      <c r="C202" s="172"/>
      <c r="D202" s="100" t="s">
        <v>406</v>
      </c>
      <c r="E202" s="100"/>
      <c r="F202" s="102">
        <f t="shared" ref="F202:L202" si="143">F203+F207+F217</f>
        <v>0</v>
      </c>
      <c r="G202" s="102">
        <f t="shared" ref="G202:H202" si="144">G203+G207+G217</f>
        <v>51530.290000000008</v>
      </c>
      <c r="H202" s="102">
        <f t="shared" si="144"/>
        <v>36205</v>
      </c>
      <c r="I202" s="102">
        <f t="shared" si="143"/>
        <v>49505</v>
      </c>
      <c r="J202" s="102">
        <f t="shared" ref="J202:K202" si="145">J203+J207+J217</f>
        <v>52310</v>
      </c>
      <c r="K202" s="102">
        <f t="shared" si="145"/>
        <v>52310</v>
      </c>
      <c r="L202" s="102">
        <f t="shared" si="143"/>
        <v>52310</v>
      </c>
    </row>
    <row r="203" spans="1:12" ht="12.75" customHeight="1" outlineLevel="1" x14ac:dyDescent="0.2">
      <c r="A203" s="23" t="s">
        <v>100</v>
      </c>
      <c r="B203" s="24">
        <v>610</v>
      </c>
      <c r="C203" s="23"/>
      <c r="D203" s="24"/>
      <c r="E203" s="103" t="s">
        <v>284</v>
      </c>
      <c r="F203" s="104">
        <f>F204+F205</f>
        <v>0</v>
      </c>
      <c r="G203" s="104">
        <f t="shared" ref="G203:L203" si="146">G204+G205</f>
        <v>16822.599999999999</v>
      </c>
      <c r="H203" s="104">
        <f t="shared" si="146"/>
        <v>20000</v>
      </c>
      <c r="I203" s="104">
        <f t="shared" si="146"/>
        <v>28000</v>
      </c>
      <c r="J203" s="104">
        <f t="shared" si="146"/>
        <v>30400</v>
      </c>
      <c r="K203" s="104">
        <f t="shared" si="146"/>
        <v>30400</v>
      </c>
      <c r="L203" s="104">
        <f t="shared" si="146"/>
        <v>30400</v>
      </c>
    </row>
    <row r="204" spans="1:12" ht="12.75" customHeight="1" outlineLevel="2" x14ac:dyDescent="0.2">
      <c r="A204" s="23" t="s">
        <v>100</v>
      </c>
      <c r="B204" s="24"/>
      <c r="C204" s="24">
        <v>611</v>
      </c>
      <c r="D204" s="24"/>
      <c r="E204" s="103" t="s">
        <v>0</v>
      </c>
      <c r="F204" s="104">
        <v>0</v>
      </c>
      <c r="G204" s="104">
        <v>16822.599999999999</v>
      </c>
      <c r="H204" s="104">
        <v>20000</v>
      </c>
      <c r="I204" s="104">
        <v>28000</v>
      </c>
      <c r="J204" s="104">
        <v>30000</v>
      </c>
      <c r="K204" s="104">
        <v>30000</v>
      </c>
      <c r="L204" s="104">
        <v>30000</v>
      </c>
    </row>
    <row r="205" spans="1:12" s="3" customFormat="1" ht="12.75" customHeight="1" outlineLevel="2" collapsed="1" x14ac:dyDescent="0.2">
      <c r="A205" s="28" t="s">
        <v>100</v>
      </c>
      <c r="B205" s="29"/>
      <c r="C205" s="28" t="s">
        <v>502</v>
      </c>
      <c r="D205" s="29"/>
      <c r="E205" s="37" t="s">
        <v>503</v>
      </c>
      <c r="F205" s="119">
        <f>F206</f>
        <v>0</v>
      </c>
      <c r="G205" s="119">
        <f t="shared" ref="G205:L205" si="147">G206</f>
        <v>0</v>
      </c>
      <c r="H205" s="119">
        <f t="shared" si="147"/>
        <v>0</v>
      </c>
      <c r="I205" s="119">
        <f t="shared" si="147"/>
        <v>0</v>
      </c>
      <c r="J205" s="119">
        <f t="shared" si="147"/>
        <v>400</v>
      </c>
      <c r="K205" s="119">
        <f t="shared" si="147"/>
        <v>400</v>
      </c>
      <c r="L205" s="119">
        <f t="shared" si="147"/>
        <v>400</v>
      </c>
    </row>
    <row r="206" spans="1:12" s="3" customFormat="1" ht="12.75" hidden="1" customHeight="1" outlineLevel="3" x14ac:dyDescent="0.2">
      <c r="A206" s="28" t="s">
        <v>100</v>
      </c>
      <c r="B206" s="29"/>
      <c r="C206" s="28"/>
      <c r="D206" s="29">
        <v>612002</v>
      </c>
      <c r="E206" s="37" t="s">
        <v>504</v>
      </c>
      <c r="F206" s="119">
        <v>0</v>
      </c>
      <c r="G206" s="119">
        <v>0</v>
      </c>
      <c r="H206" s="119">
        <v>0</v>
      </c>
      <c r="I206" s="104">
        <f>H206-G206</f>
        <v>0</v>
      </c>
      <c r="J206" s="163">
        <v>400</v>
      </c>
      <c r="K206" s="163">
        <v>400</v>
      </c>
      <c r="L206" s="163">
        <v>400</v>
      </c>
    </row>
    <row r="207" spans="1:12" ht="12.75" customHeight="1" outlineLevel="1" x14ac:dyDescent="0.2">
      <c r="A207" s="23" t="s">
        <v>100</v>
      </c>
      <c r="B207" s="24">
        <v>620</v>
      </c>
      <c r="C207" s="24"/>
      <c r="D207" s="24"/>
      <c r="E207" s="103" t="s">
        <v>188</v>
      </c>
      <c r="F207" s="104">
        <f>SUM(F208:F210)</f>
        <v>0</v>
      </c>
      <c r="G207" s="104">
        <f t="shared" ref="G207:I207" si="148">SUM(G208:G210)</f>
        <v>5975.4400000000005</v>
      </c>
      <c r="H207" s="104">
        <f t="shared" ref="H207" si="149">SUM(H208:H210)</f>
        <v>6990</v>
      </c>
      <c r="I207" s="104">
        <f t="shared" si="148"/>
        <v>9870</v>
      </c>
      <c r="J207" s="104">
        <f t="shared" ref="J207" si="150">SUM(J208:J210)</f>
        <v>10460</v>
      </c>
      <c r="K207" s="104">
        <f t="shared" ref="K207:L207" si="151">SUM(K208:K210)</f>
        <v>10460</v>
      </c>
      <c r="L207" s="104">
        <f t="shared" si="151"/>
        <v>10460</v>
      </c>
    </row>
    <row r="208" spans="1:12" ht="12.75" customHeight="1" outlineLevel="2" x14ac:dyDescent="0.2">
      <c r="A208" s="23" t="s">
        <v>100</v>
      </c>
      <c r="B208" s="24"/>
      <c r="C208" s="23" t="s">
        <v>172</v>
      </c>
      <c r="D208" s="24"/>
      <c r="E208" s="103" t="s">
        <v>189</v>
      </c>
      <c r="F208" s="104">
        <v>0</v>
      </c>
      <c r="G208" s="104">
        <v>741.2</v>
      </c>
      <c r="H208" s="104">
        <v>1000</v>
      </c>
      <c r="I208" s="104">
        <v>1000</v>
      </c>
      <c r="J208" s="104">
        <v>1000</v>
      </c>
      <c r="K208" s="104">
        <v>1000</v>
      </c>
      <c r="L208" s="104">
        <v>1000</v>
      </c>
    </row>
    <row r="209" spans="1:12" ht="12.75" customHeight="1" outlineLevel="2" x14ac:dyDescent="0.2">
      <c r="A209" s="23" t="s">
        <v>100</v>
      </c>
      <c r="B209" s="24"/>
      <c r="C209" s="23" t="s">
        <v>173</v>
      </c>
      <c r="D209" s="24"/>
      <c r="E209" s="103" t="s">
        <v>417</v>
      </c>
      <c r="F209" s="104">
        <v>0</v>
      </c>
      <c r="G209" s="104">
        <v>809.8</v>
      </c>
      <c r="H209" s="104">
        <v>1000</v>
      </c>
      <c r="I209" s="104">
        <v>1900</v>
      </c>
      <c r="J209" s="104">
        <v>2000</v>
      </c>
      <c r="K209" s="104">
        <v>2000</v>
      </c>
      <c r="L209" s="104">
        <v>2000</v>
      </c>
    </row>
    <row r="210" spans="1:12" ht="12.75" customHeight="1" outlineLevel="2" collapsed="1" x14ac:dyDescent="0.2">
      <c r="A210" s="23" t="s">
        <v>100</v>
      </c>
      <c r="B210" s="24"/>
      <c r="C210" s="23" t="s">
        <v>174</v>
      </c>
      <c r="D210" s="24"/>
      <c r="E210" s="103" t="s">
        <v>191</v>
      </c>
      <c r="F210" s="104">
        <v>0</v>
      </c>
      <c r="G210" s="104">
        <f t="shared" ref="G210" si="152">SUM(G211:G216)</f>
        <v>4424.4400000000005</v>
      </c>
      <c r="H210" s="104">
        <f t="shared" ref="H210:I210" si="153">SUM(H211:H216)</f>
        <v>4990</v>
      </c>
      <c r="I210" s="104">
        <f t="shared" si="153"/>
        <v>6970</v>
      </c>
      <c r="J210" s="104">
        <f t="shared" ref="J210" si="154">SUM(J211:J216)</f>
        <v>7460</v>
      </c>
      <c r="K210" s="104">
        <f t="shared" ref="K210:L210" si="155">SUM(K211:K216)</f>
        <v>7460</v>
      </c>
      <c r="L210" s="104">
        <f t="shared" si="155"/>
        <v>7460</v>
      </c>
    </row>
    <row r="211" spans="1:12" ht="12.75" hidden="1" customHeight="1" outlineLevel="3" x14ac:dyDescent="0.2">
      <c r="A211" s="23" t="s">
        <v>100</v>
      </c>
      <c r="B211" s="24"/>
      <c r="C211" s="23"/>
      <c r="D211" s="24">
        <v>625001</v>
      </c>
      <c r="E211" s="103" t="s">
        <v>192</v>
      </c>
      <c r="F211" s="104">
        <v>0</v>
      </c>
      <c r="G211" s="104">
        <v>248.15</v>
      </c>
      <c r="H211" s="104">
        <v>280</v>
      </c>
      <c r="I211" s="104">
        <v>390</v>
      </c>
      <c r="J211" s="104">
        <v>420</v>
      </c>
      <c r="K211" s="104">
        <v>420</v>
      </c>
      <c r="L211" s="104">
        <v>420</v>
      </c>
    </row>
    <row r="212" spans="1:12" ht="12.75" hidden="1" customHeight="1" outlineLevel="3" x14ac:dyDescent="0.2">
      <c r="A212" s="23" t="s">
        <v>100</v>
      </c>
      <c r="B212" s="24"/>
      <c r="C212" s="23"/>
      <c r="D212" s="24">
        <v>625002</v>
      </c>
      <c r="E212" s="103" t="s">
        <v>193</v>
      </c>
      <c r="F212" s="104">
        <v>0</v>
      </c>
      <c r="G212" s="104">
        <v>2482.9899999999998</v>
      </c>
      <c r="H212" s="104">
        <v>2800</v>
      </c>
      <c r="I212" s="104">
        <v>3900</v>
      </c>
      <c r="J212" s="104">
        <v>4200</v>
      </c>
      <c r="K212" s="104">
        <v>4200</v>
      </c>
      <c r="L212" s="104">
        <v>4200</v>
      </c>
    </row>
    <row r="213" spans="1:12" ht="12.75" hidden="1" customHeight="1" outlineLevel="3" x14ac:dyDescent="0.2">
      <c r="A213" s="23" t="s">
        <v>100</v>
      </c>
      <c r="B213" s="24"/>
      <c r="C213" s="23"/>
      <c r="D213" s="24">
        <v>625003</v>
      </c>
      <c r="E213" s="103" t="s">
        <v>194</v>
      </c>
      <c r="F213" s="104">
        <v>0</v>
      </c>
      <c r="G213" s="104">
        <v>141.74</v>
      </c>
      <c r="H213" s="104">
        <v>160</v>
      </c>
      <c r="I213" s="104">
        <v>220</v>
      </c>
      <c r="J213" s="104">
        <v>240</v>
      </c>
      <c r="K213" s="104">
        <v>240</v>
      </c>
      <c r="L213" s="104">
        <v>240</v>
      </c>
    </row>
    <row r="214" spans="1:12" ht="12.75" hidden="1" customHeight="1" outlineLevel="3" x14ac:dyDescent="0.2">
      <c r="A214" s="23" t="s">
        <v>100</v>
      </c>
      <c r="B214" s="24"/>
      <c r="C214" s="23"/>
      <c r="D214" s="24">
        <v>625004</v>
      </c>
      <c r="E214" s="103" t="s">
        <v>195</v>
      </c>
      <c r="F214" s="104">
        <v>0</v>
      </c>
      <c r="G214" s="104">
        <v>531.97</v>
      </c>
      <c r="H214" s="104">
        <v>600</v>
      </c>
      <c r="I214" s="104">
        <v>850</v>
      </c>
      <c r="J214" s="104">
        <v>900</v>
      </c>
      <c r="K214" s="104">
        <v>900</v>
      </c>
      <c r="L214" s="104">
        <v>900</v>
      </c>
    </row>
    <row r="215" spans="1:12" ht="12.75" hidden="1" customHeight="1" outlineLevel="3" x14ac:dyDescent="0.2">
      <c r="A215" s="23" t="s">
        <v>100</v>
      </c>
      <c r="B215" s="24"/>
      <c r="C215" s="23"/>
      <c r="D215" s="24">
        <v>625005</v>
      </c>
      <c r="E215" s="103" t="s">
        <v>196</v>
      </c>
      <c r="F215" s="104">
        <v>0</v>
      </c>
      <c r="G215" s="104">
        <v>177.25</v>
      </c>
      <c r="H215" s="104">
        <v>200</v>
      </c>
      <c r="I215" s="104">
        <v>280</v>
      </c>
      <c r="J215" s="104">
        <v>300</v>
      </c>
      <c r="K215" s="104">
        <v>300</v>
      </c>
      <c r="L215" s="104">
        <v>300</v>
      </c>
    </row>
    <row r="216" spans="1:12" ht="12.75" hidden="1" customHeight="1" outlineLevel="3" x14ac:dyDescent="0.2">
      <c r="A216" s="23" t="s">
        <v>100</v>
      </c>
      <c r="B216" s="24"/>
      <c r="C216" s="23"/>
      <c r="D216" s="24">
        <v>625007</v>
      </c>
      <c r="E216" s="103" t="s">
        <v>197</v>
      </c>
      <c r="F216" s="104">
        <v>0</v>
      </c>
      <c r="G216" s="104">
        <v>842.34</v>
      </c>
      <c r="H216" s="104">
        <v>950</v>
      </c>
      <c r="I216" s="104">
        <v>1330</v>
      </c>
      <c r="J216" s="104">
        <v>1400</v>
      </c>
      <c r="K216" s="104">
        <v>1400</v>
      </c>
      <c r="L216" s="104">
        <v>1400</v>
      </c>
    </row>
    <row r="217" spans="1:12" ht="12.75" customHeight="1" outlineLevel="1" x14ac:dyDescent="0.2">
      <c r="A217" s="23" t="s">
        <v>100</v>
      </c>
      <c r="B217" s="103">
        <v>630</v>
      </c>
      <c r="C217" s="113"/>
      <c r="D217" s="22"/>
      <c r="E217" s="103" t="s">
        <v>215</v>
      </c>
      <c r="F217" s="104">
        <f t="shared" ref="F217:L217" si="156">F218+F220+F226+F230+F232+F234</f>
        <v>0</v>
      </c>
      <c r="G217" s="104">
        <f t="shared" si="156"/>
        <v>28732.250000000004</v>
      </c>
      <c r="H217" s="104">
        <f t="shared" ref="H217" si="157">H218+H220+H226+H230+H232+H234</f>
        <v>9215</v>
      </c>
      <c r="I217" s="104">
        <f t="shared" si="156"/>
        <v>11635</v>
      </c>
      <c r="J217" s="104">
        <f t="shared" si="156"/>
        <v>11450</v>
      </c>
      <c r="K217" s="104">
        <f t="shared" ref="K217" si="158">K218+K220+K226+K230+K232+K234</f>
        <v>11450</v>
      </c>
      <c r="L217" s="104">
        <f t="shared" si="156"/>
        <v>11450</v>
      </c>
    </row>
    <row r="218" spans="1:12" ht="12.75" customHeight="1" outlineLevel="2" x14ac:dyDescent="0.2">
      <c r="A218" s="23" t="s">
        <v>100</v>
      </c>
      <c r="B218" s="103"/>
      <c r="C218" s="113" t="s">
        <v>186</v>
      </c>
      <c r="D218" s="22"/>
      <c r="E218" s="103" t="s">
        <v>198</v>
      </c>
      <c r="F218" s="104">
        <f t="shared" ref="F218:L218" si="159">F219</f>
        <v>0</v>
      </c>
      <c r="G218" s="104">
        <f t="shared" si="159"/>
        <v>1327.62</v>
      </c>
      <c r="H218" s="104">
        <f t="shared" si="159"/>
        <v>1365</v>
      </c>
      <c r="I218" s="104">
        <f t="shared" si="159"/>
        <v>1365</v>
      </c>
      <c r="J218" s="104">
        <f t="shared" si="159"/>
        <v>1700</v>
      </c>
      <c r="K218" s="104">
        <f t="shared" si="159"/>
        <v>1700</v>
      </c>
      <c r="L218" s="104">
        <f t="shared" si="159"/>
        <v>1700</v>
      </c>
    </row>
    <row r="219" spans="1:12" ht="12.75" hidden="1" customHeight="1" outlineLevel="3" x14ac:dyDescent="0.2">
      <c r="A219" s="23" t="s">
        <v>100</v>
      </c>
      <c r="B219" s="103"/>
      <c r="C219" s="113"/>
      <c r="D219" s="22">
        <v>632001</v>
      </c>
      <c r="E219" s="103" t="s">
        <v>382</v>
      </c>
      <c r="F219" s="104">
        <v>0</v>
      </c>
      <c r="G219" s="104">
        <v>1327.62</v>
      </c>
      <c r="H219" s="104">
        <v>1365</v>
      </c>
      <c r="I219" s="104">
        <v>1365</v>
      </c>
      <c r="J219" s="104">
        <v>1700</v>
      </c>
      <c r="K219" s="104">
        <v>1700</v>
      </c>
      <c r="L219" s="104">
        <v>1700</v>
      </c>
    </row>
    <row r="220" spans="1:12" ht="12.75" customHeight="1" outlineLevel="2" collapsed="1" x14ac:dyDescent="0.2">
      <c r="A220" s="23" t="s">
        <v>100</v>
      </c>
      <c r="B220" s="103"/>
      <c r="C220" s="23" t="s">
        <v>177</v>
      </c>
      <c r="D220" s="22"/>
      <c r="E220" s="103" t="s">
        <v>201</v>
      </c>
      <c r="F220" s="104">
        <f t="shared" ref="F220:L220" si="160">SUM(F221:F225)</f>
        <v>0</v>
      </c>
      <c r="G220" s="104">
        <f t="shared" si="160"/>
        <v>4286.12</v>
      </c>
      <c r="H220" s="104">
        <f t="shared" ref="H220" si="161">SUM(H221:H225)</f>
        <v>3220</v>
      </c>
      <c r="I220" s="104">
        <f t="shared" si="160"/>
        <v>3500</v>
      </c>
      <c r="J220" s="104">
        <f t="shared" si="160"/>
        <v>2900</v>
      </c>
      <c r="K220" s="104">
        <f t="shared" ref="K220" si="162">SUM(K221:K225)</f>
        <v>2900</v>
      </c>
      <c r="L220" s="104">
        <f t="shared" si="160"/>
        <v>2900</v>
      </c>
    </row>
    <row r="221" spans="1:12" ht="12.75" hidden="1" customHeight="1" outlineLevel="3" x14ac:dyDescent="0.2">
      <c r="A221" s="23" t="s">
        <v>100</v>
      </c>
      <c r="B221" s="103"/>
      <c r="C221" s="23"/>
      <c r="D221" s="22">
        <v>633004</v>
      </c>
      <c r="E221" s="22" t="s">
        <v>223</v>
      </c>
      <c r="F221" s="104">
        <v>0</v>
      </c>
      <c r="G221" s="104">
        <v>174</v>
      </c>
      <c r="H221" s="104">
        <v>200</v>
      </c>
      <c r="I221" s="104">
        <v>200</v>
      </c>
      <c r="J221" s="104">
        <v>200</v>
      </c>
      <c r="K221" s="104">
        <v>200</v>
      </c>
      <c r="L221" s="104">
        <v>200</v>
      </c>
    </row>
    <row r="222" spans="1:12" ht="12.75" hidden="1" customHeight="1" outlineLevel="3" x14ac:dyDescent="0.2">
      <c r="A222" s="23" t="s">
        <v>100</v>
      </c>
      <c r="B222" s="103"/>
      <c r="C222" s="23"/>
      <c r="D222" s="22">
        <v>633006</v>
      </c>
      <c r="E222" s="22" t="s">
        <v>3</v>
      </c>
      <c r="F222" s="104">
        <v>0</v>
      </c>
      <c r="G222" s="104">
        <v>2949.41</v>
      </c>
      <c r="H222" s="104">
        <v>2000</v>
      </c>
      <c r="I222" s="104">
        <v>2000</v>
      </c>
      <c r="J222" s="104">
        <v>1000</v>
      </c>
      <c r="K222" s="104">
        <v>1000</v>
      </c>
      <c r="L222" s="104">
        <v>1000</v>
      </c>
    </row>
    <row r="223" spans="1:12" ht="12.75" hidden="1" customHeight="1" outlineLevel="3" x14ac:dyDescent="0.2">
      <c r="A223" s="23" t="s">
        <v>100</v>
      </c>
      <c r="B223" s="103"/>
      <c r="C223" s="23"/>
      <c r="D223" s="22">
        <v>633010</v>
      </c>
      <c r="E223" s="22" t="s">
        <v>473</v>
      </c>
      <c r="F223" s="104">
        <v>0</v>
      </c>
      <c r="G223" s="104">
        <v>590.29999999999995</v>
      </c>
      <c r="H223" s="104">
        <v>500</v>
      </c>
      <c r="I223" s="104">
        <v>700</v>
      </c>
      <c r="J223" s="104">
        <v>1000</v>
      </c>
      <c r="K223" s="104">
        <v>1000</v>
      </c>
      <c r="L223" s="104">
        <v>1000</v>
      </c>
    </row>
    <row r="224" spans="1:12" ht="12.75" hidden="1" customHeight="1" outlineLevel="3" x14ac:dyDescent="0.2">
      <c r="A224" s="23" t="s">
        <v>100</v>
      </c>
      <c r="B224" s="103"/>
      <c r="C224" s="23"/>
      <c r="D224" s="22">
        <v>633011</v>
      </c>
      <c r="E224" s="22" t="s">
        <v>452</v>
      </c>
      <c r="F224" s="104">
        <v>0</v>
      </c>
      <c r="G224" s="104">
        <v>115.13</v>
      </c>
      <c r="H224" s="104">
        <v>120</v>
      </c>
      <c r="I224" s="104">
        <v>200</v>
      </c>
      <c r="J224" s="104">
        <v>200</v>
      </c>
      <c r="K224" s="104">
        <v>200</v>
      </c>
      <c r="L224" s="104">
        <v>200</v>
      </c>
    </row>
    <row r="225" spans="1:12" ht="12.75" hidden="1" customHeight="1" outlineLevel="3" x14ac:dyDescent="0.2">
      <c r="A225" s="23" t="s">
        <v>100</v>
      </c>
      <c r="B225" s="103"/>
      <c r="C225" s="23"/>
      <c r="D225" s="22">
        <v>633015</v>
      </c>
      <c r="E225" s="22" t="s">
        <v>407</v>
      </c>
      <c r="F225" s="104">
        <v>0</v>
      </c>
      <c r="G225" s="104">
        <v>457.28</v>
      </c>
      <c r="H225" s="104">
        <v>400</v>
      </c>
      <c r="I225" s="104">
        <v>400</v>
      </c>
      <c r="J225" s="104">
        <v>500</v>
      </c>
      <c r="K225" s="104">
        <v>500</v>
      </c>
      <c r="L225" s="104">
        <v>500</v>
      </c>
    </row>
    <row r="226" spans="1:12" ht="12.75" customHeight="1" outlineLevel="2" collapsed="1" x14ac:dyDescent="0.2">
      <c r="A226" s="23" t="s">
        <v>100</v>
      </c>
      <c r="B226" s="103"/>
      <c r="C226" s="23" t="s">
        <v>181</v>
      </c>
      <c r="D226" s="22"/>
      <c r="E226" s="103" t="s">
        <v>309</v>
      </c>
      <c r="F226" s="104">
        <f t="shared" ref="F226" si="163">SUM(F227:F229)</f>
        <v>0</v>
      </c>
      <c r="G226" s="104">
        <f>SUM(G227:G229)</f>
        <v>3399.82</v>
      </c>
      <c r="H226" s="104">
        <f t="shared" ref="H226" si="164">SUM(H227:H229)</f>
        <v>4050</v>
      </c>
      <c r="I226" s="104">
        <f t="shared" ref="I226:L226" si="165">SUM(I227:I229)</f>
        <v>4050</v>
      </c>
      <c r="J226" s="104">
        <f t="shared" si="165"/>
        <v>4700</v>
      </c>
      <c r="K226" s="104">
        <f t="shared" ref="K226" si="166">SUM(K227:K229)</f>
        <v>4700</v>
      </c>
      <c r="L226" s="104">
        <f t="shared" si="165"/>
        <v>4700</v>
      </c>
    </row>
    <row r="227" spans="1:12" ht="12.75" hidden="1" customHeight="1" outlineLevel="3" x14ac:dyDescent="0.2">
      <c r="A227" s="23" t="s">
        <v>100</v>
      </c>
      <c r="B227" s="103"/>
      <c r="C227" s="23"/>
      <c r="D227" s="22">
        <v>634001</v>
      </c>
      <c r="E227" s="22" t="s">
        <v>339</v>
      </c>
      <c r="F227" s="104">
        <v>0</v>
      </c>
      <c r="G227" s="104">
        <v>823.46</v>
      </c>
      <c r="H227" s="104">
        <v>1000</v>
      </c>
      <c r="I227" s="104">
        <v>1000</v>
      </c>
      <c r="J227" s="104">
        <v>1500</v>
      </c>
      <c r="K227" s="104">
        <v>1500</v>
      </c>
      <c r="L227" s="104">
        <v>1500</v>
      </c>
    </row>
    <row r="228" spans="1:12" ht="12.75" hidden="1" customHeight="1" outlineLevel="3" x14ac:dyDescent="0.2">
      <c r="A228" s="23" t="s">
        <v>100</v>
      </c>
      <c r="B228" s="103"/>
      <c r="C228" s="23"/>
      <c r="D228" s="22">
        <v>634002</v>
      </c>
      <c r="E228" s="22" t="s">
        <v>408</v>
      </c>
      <c r="F228" s="104">
        <v>0</v>
      </c>
      <c r="G228" s="104">
        <v>528.23</v>
      </c>
      <c r="H228" s="104">
        <v>1000</v>
      </c>
      <c r="I228" s="104">
        <v>1000</v>
      </c>
      <c r="J228" s="104">
        <v>1000</v>
      </c>
      <c r="K228" s="104">
        <v>1000</v>
      </c>
      <c r="L228" s="104">
        <v>1000</v>
      </c>
    </row>
    <row r="229" spans="1:12" ht="12.75" hidden="1" customHeight="1" outlineLevel="3" x14ac:dyDescent="0.2">
      <c r="A229" s="23" t="s">
        <v>100</v>
      </c>
      <c r="B229" s="103"/>
      <c r="C229" s="23"/>
      <c r="D229" s="22">
        <v>634003</v>
      </c>
      <c r="E229" s="22" t="s">
        <v>409</v>
      </c>
      <c r="F229" s="104">
        <v>0</v>
      </c>
      <c r="G229" s="104">
        <v>2048.13</v>
      </c>
      <c r="H229" s="104">
        <v>2050</v>
      </c>
      <c r="I229" s="104">
        <v>2050</v>
      </c>
      <c r="J229" s="104">
        <v>2200</v>
      </c>
      <c r="K229" s="104">
        <v>2200</v>
      </c>
      <c r="L229" s="104">
        <v>2200</v>
      </c>
    </row>
    <row r="230" spans="1:12" ht="12.75" customHeight="1" outlineLevel="2" collapsed="1" x14ac:dyDescent="0.2">
      <c r="A230" s="23" t="s">
        <v>100</v>
      </c>
      <c r="B230" s="24"/>
      <c r="C230" s="24">
        <v>635</v>
      </c>
      <c r="D230" s="24"/>
      <c r="E230" s="103" t="s">
        <v>205</v>
      </c>
      <c r="F230" s="104">
        <f t="shared" ref="F230:L230" si="167">F231</f>
        <v>0</v>
      </c>
      <c r="G230" s="104">
        <f t="shared" si="167"/>
        <v>520.03</v>
      </c>
      <c r="H230" s="104">
        <f t="shared" si="167"/>
        <v>0</v>
      </c>
      <c r="I230" s="104">
        <f t="shared" si="167"/>
        <v>700</v>
      </c>
      <c r="J230" s="104">
        <f t="shared" si="167"/>
        <v>500</v>
      </c>
      <c r="K230" s="104">
        <f t="shared" si="167"/>
        <v>500</v>
      </c>
      <c r="L230" s="104">
        <f t="shared" si="167"/>
        <v>500</v>
      </c>
    </row>
    <row r="231" spans="1:12" ht="12.75" hidden="1" customHeight="1" outlineLevel="3" x14ac:dyDescent="0.2">
      <c r="A231" s="23" t="s">
        <v>100</v>
      </c>
      <c r="B231" s="24"/>
      <c r="C231" s="24"/>
      <c r="D231" s="24">
        <v>635004</v>
      </c>
      <c r="E231" s="103" t="s">
        <v>474</v>
      </c>
      <c r="F231" s="104">
        <v>0</v>
      </c>
      <c r="G231" s="104">
        <v>520.03</v>
      </c>
      <c r="H231" s="104">
        <v>0</v>
      </c>
      <c r="I231" s="104">
        <v>700</v>
      </c>
      <c r="J231" s="104">
        <v>500</v>
      </c>
      <c r="K231" s="104">
        <v>500</v>
      </c>
      <c r="L231" s="104">
        <v>500</v>
      </c>
    </row>
    <row r="232" spans="1:12" ht="12.75" customHeight="1" outlineLevel="2" collapsed="1" x14ac:dyDescent="0.2">
      <c r="A232" s="23" t="s">
        <v>100</v>
      </c>
      <c r="B232" s="103"/>
      <c r="C232" s="23" t="s">
        <v>206</v>
      </c>
      <c r="D232" s="22"/>
      <c r="E232" s="103" t="s">
        <v>426</v>
      </c>
      <c r="F232" s="104">
        <f t="shared" ref="F232:L232" si="168">F233</f>
        <v>0</v>
      </c>
      <c r="G232" s="104">
        <f t="shared" si="168"/>
        <v>1665.5</v>
      </c>
      <c r="H232" s="104">
        <f t="shared" si="168"/>
        <v>0</v>
      </c>
      <c r="I232" s="104">
        <f t="shared" si="168"/>
        <v>800</v>
      </c>
      <c r="J232" s="104">
        <f t="shared" si="168"/>
        <v>0</v>
      </c>
      <c r="K232" s="104">
        <f t="shared" si="168"/>
        <v>0</v>
      </c>
      <c r="L232" s="104">
        <f t="shared" si="168"/>
        <v>0</v>
      </c>
    </row>
    <row r="233" spans="1:12" ht="12.75" hidden="1" customHeight="1" outlineLevel="3" x14ac:dyDescent="0.2">
      <c r="A233" s="23" t="s">
        <v>100</v>
      </c>
      <c r="B233" s="103"/>
      <c r="C233" s="23"/>
      <c r="D233" s="22">
        <v>636002</v>
      </c>
      <c r="E233" s="22" t="s">
        <v>525</v>
      </c>
      <c r="F233" s="104">
        <v>0</v>
      </c>
      <c r="G233" s="104">
        <v>1665.5</v>
      </c>
      <c r="H233" s="104">
        <v>0</v>
      </c>
      <c r="I233" s="104">
        <v>800</v>
      </c>
      <c r="J233" s="104">
        <v>0</v>
      </c>
      <c r="K233" s="104">
        <v>0</v>
      </c>
      <c r="L233" s="104">
        <v>0</v>
      </c>
    </row>
    <row r="234" spans="1:12" ht="12.75" customHeight="1" outlineLevel="2" collapsed="1" x14ac:dyDescent="0.2">
      <c r="A234" s="23" t="s">
        <v>100</v>
      </c>
      <c r="B234" s="103"/>
      <c r="C234" s="24">
        <v>637</v>
      </c>
      <c r="D234" s="22"/>
      <c r="E234" s="103" t="s">
        <v>210</v>
      </c>
      <c r="F234" s="104">
        <f t="shared" ref="F234:L234" si="169">SUM(F235:F240)</f>
        <v>0</v>
      </c>
      <c r="G234" s="104">
        <f t="shared" si="169"/>
        <v>17533.160000000003</v>
      </c>
      <c r="H234" s="104">
        <f t="shared" ref="H234" si="170">SUM(H235:H240)</f>
        <v>580</v>
      </c>
      <c r="I234" s="104">
        <f t="shared" si="169"/>
        <v>1220</v>
      </c>
      <c r="J234" s="104">
        <f t="shared" si="169"/>
        <v>1650</v>
      </c>
      <c r="K234" s="104">
        <f t="shared" ref="K234" si="171">SUM(K235:K240)</f>
        <v>1650</v>
      </c>
      <c r="L234" s="104">
        <f t="shared" si="169"/>
        <v>1650</v>
      </c>
    </row>
    <row r="235" spans="1:12" ht="12.75" hidden="1" customHeight="1" outlineLevel="3" x14ac:dyDescent="0.2">
      <c r="A235" s="23" t="s">
        <v>100</v>
      </c>
      <c r="B235" s="103"/>
      <c r="C235" s="24"/>
      <c r="D235" s="22">
        <v>637003</v>
      </c>
      <c r="E235" s="103" t="s">
        <v>475</v>
      </c>
      <c r="F235" s="104">
        <v>0</v>
      </c>
      <c r="G235" s="104">
        <f>5894.82+693.51+3222.75</f>
        <v>9811.08</v>
      </c>
      <c r="H235" s="104">
        <v>0</v>
      </c>
      <c r="I235" s="104">
        <v>0</v>
      </c>
      <c r="J235" s="104">
        <v>0</v>
      </c>
      <c r="K235" s="104">
        <v>0</v>
      </c>
      <c r="L235" s="104">
        <v>0</v>
      </c>
    </row>
    <row r="236" spans="1:12" ht="12.75" hidden="1" customHeight="1" outlineLevel="3" x14ac:dyDescent="0.2">
      <c r="A236" s="23" t="s">
        <v>100</v>
      </c>
      <c r="B236" s="103"/>
      <c r="C236" s="103"/>
      <c r="D236" s="22">
        <v>637004</v>
      </c>
      <c r="E236" s="103" t="s">
        <v>212</v>
      </c>
      <c r="F236" s="104">
        <v>0</v>
      </c>
      <c r="G236" s="104">
        <v>1100.93</v>
      </c>
      <c r="H236" s="104">
        <v>100</v>
      </c>
      <c r="I236" s="104">
        <v>600</v>
      </c>
      <c r="J236" s="104">
        <v>1000</v>
      </c>
      <c r="K236" s="104">
        <v>1000</v>
      </c>
      <c r="L236" s="104">
        <v>1000</v>
      </c>
    </row>
    <row r="237" spans="1:12" ht="12.75" hidden="1" customHeight="1" outlineLevel="3" x14ac:dyDescent="0.2">
      <c r="A237" s="23" t="s">
        <v>100</v>
      </c>
      <c r="B237" s="103"/>
      <c r="C237" s="103"/>
      <c r="D237" s="22">
        <v>637015</v>
      </c>
      <c r="E237" s="103" t="s">
        <v>476</v>
      </c>
      <c r="F237" s="104">
        <v>0</v>
      </c>
      <c r="G237" s="104">
        <v>114.87</v>
      </c>
      <c r="H237" s="104">
        <v>120</v>
      </c>
      <c r="I237" s="104">
        <v>120</v>
      </c>
      <c r="J237" s="104">
        <v>150</v>
      </c>
      <c r="K237" s="104">
        <v>150</v>
      </c>
      <c r="L237" s="104">
        <v>150</v>
      </c>
    </row>
    <row r="238" spans="1:12" ht="12.75" hidden="1" customHeight="1" outlineLevel="3" x14ac:dyDescent="0.2">
      <c r="A238" s="23" t="s">
        <v>100</v>
      </c>
      <c r="B238" s="103"/>
      <c r="C238" s="103"/>
      <c r="D238" s="22">
        <v>637016</v>
      </c>
      <c r="E238" s="103" t="s">
        <v>54</v>
      </c>
      <c r="F238" s="104">
        <v>0</v>
      </c>
      <c r="G238" s="104">
        <v>150.68</v>
      </c>
      <c r="H238" s="104">
        <v>160</v>
      </c>
      <c r="I238" s="104">
        <v>300</v>
      </c>
      <c r="J238" s="104">
        <v>300</v>
      </c>
      <c r="K238" s="104">
        <v>300</v>
      </c>
      <c r="L238" s="104">
        <v>300</v>
      </c>
    </row>
    <row r="239" spans="1:12" ht="12.75" hidden="1" customHeight="1" outlineLevel="3" x14ac:dyDescent="0.2">
      <c r="A239" s="23" t="s">
        <v>100</v>
      </c>
      <c r="B239" s="103"/>
      <c r="C239" s="103"/>
      <c r="D239" s="22">
        <v>637027</v>
      </c>
      <c r="E239" s="103" t="s">
        <v>220</v>
      </c>
      <c r="F239" s="104">
        <v>0</v>
      </c>
      <c r="G239" s="104">
        <v>835.6</v>
      </c>
      <c r="H239" s="104">
        <v>200</v>
      </c>
      <c r="I239" s="104">
        <v>200</v>
      </c>
      <c r="J239" s="104">
        <v>200</v>
      </c>
      <c r="K239" s="104">
        <v>200</v>
      </c>
      <c r="L239" s="104">
        <v>200</v>
      </c>
    </row>
    <row r="240" spans="1:12" ht="12.75" hidden="1" customHeight="1" outlineLevel="3" x14ac:dyDescent="0.2">
      <c r="A240" s="23" t="s">
        <v>100</v>
      </c>
      <c r="B240" s="103"/>
      <c r="C240" s="103"/>
      <c r="D240" s="22">
        <v>637040</v>
      </c>
      <c r="E240" s="103" t="s">
        <v>430</v>
      </c>
      <c r="F240" s="104">
        <v>0</v>
      </c>
      <c r="G240" s="104">
        <f>4692+552+276</f>
        <v>5520</v>
      </c>
      <c r="H240" s="104">
        <v>0</v>
      </c>
      <c r="I240" s="104">
        <v>0</v>
      </c>
      <c r="J240" s="104">
        <v>0</v>
      </c>
      <c r="K240" s="104">
        <v>0</v>
      </c>
      <c r="L240" s="104">
        <v>0</v>
      </c>
    </row>
    <row r="241" spans="1:12" x14ac:dyDescent="0.2">
      <c r="A241" s="86"/>
      <c r="B241" s="108"/>
      <c r="C241" s="108"/>
      <c r="D241" s="108"/>
      <c r="E241" s="108"/>
      <c r="F241" s="109"/>
      <c r="G241" s="109"/>
      <c r="H241" s="109"/>
      <c r="I241" s="109"/>
      <c r="J241" s="109"/>
      <c r="K241" s="109"/>
      <c r="L241" s="109"/>
    </row>
    <row r="242" spans="1:12" ht="18.75" x14ac:dyDescent="0.2">
      <c r="A242" s="173" t="s">
        <v>369</v>
      </c>
      <c r="B242" s="173"/>
      <c r="C242" s="173"/>
      <c r="D242" s="173"/>
      <c r="E242" s="173"/>
      <c r="F242" s="110">
        <f>F243+F251</f>
        <v>12669.289999999999</v>
      </c>
      <c r="G242" s="110">
        <f t="shared" ref="G242:L242" si="172">G243+G251</f>
        <v>38553.07</v>
      </c>
      <c r="H242" s="110">
        <f t="shared" si="172"/>
        <v>41000</v>
      </c>
      <c r="I242" s="110">
        <f t="shared" si="172"/>
        <v>43900</v>
      </c>
      <c r="J242" s="110">
        <f t="shared" si="172"/>
        <v>46500</v>
      </c>
      <c r="K242" s="110">
        <f t="shared" si="172"/>
        <v>43500</v>
      </c>
      <c r="L242" s="110">
        <f t="shared" si="172"/>
        <v>43500</v>
      </c>
    </row>
    <row r="243" spans="1:12" ht="15.75" customHeight="1" x14ac:dyDescent="0.2">
      <c r="A243" s="172" t="s">
        <v>71</v>
      </c>
      <c r="B243" s="172"/>
      <c r="C243" s="172"/>
      <c r="D243" s="100" t="s">
        <v>370</v>
      </c>
      <c r="E243" s="100"/>
      <c r="F243" s="102">
        <f t="shared" ref="F243:L243" si="173">F244</f>
        <v>8854.0299999999988</v>
      </c>
      <c r="G243" s="102">
        <f t="shared" si="173"/>
        <v>31647.94</v>
      </c>
      <c r="H243" s="102">
        <f t="shared" si="173"/>
        <v>31000</v>
      </c>
      <c r="I243" s="102">
        <f t="shared" si="173"/>
        <v>33200</v>
      </c>
      <c r="J243" s="102">
        <f t="shared" si="173"/>
        <v>31000</v>
      </c>
      <c r="K243" s="102">
        <f t="shared" si="173"/>
        <v>33000</v>
      </c>
      <c r="L243" s="102">
        <f t="shared" si="173"/>
        <v>33000</v>
      </c>
    </row>
    <row r="244" spans="1:12" ht="12.75" customHeight="1" outlineLevel="1" x14ac:dyDescent="0.2">
      <c r="A244" s="23" t="s">
        <v>101</v>
      </c>
      <c r="B244" s="24">
        <v>630</v>
      </c>
      <c r="C244" s="24"/>
      <c r="D244" s="24"/>
      <c r="E244" s="103" t="s">
        <v>215</v>
      </c>
      <c r="F244" s="104">
        <f>F245+F247+F249</f>
        <v>8854.0299999999988</v>
      </c>
      <c r="G244" s="104">
        <f t="shared" ref="G244:L244" si="174">G245+G247+G249</f>
        <v>31647.94</v>
      </c>
      <c r="H244" s="104">
        <f t="shared" si="174"/>
        <v>31000</v>
      </c>
      <c r="I244" s="104">
        <f t="shared" si="174"/>
        <v>33200</v>
      </c>
      <c r="J244" s="104">
        <f t="shared" si="174"/>
        <v>31000</v>
      </c>
      <c r="K244" s="104">
        <f t="shared" si="174"/>
        <v>33000</v>
      </c>
      <c r="L244" s="104">
        <f t="shared" si="174"/>
        <v>33000</v>
      </c>
    </row>
    <row r="245" spans="1:12" ht="12.75" customHeight="1" outlineLevel="2" x14ac:dyDescent="0.2">
      <c r="A245" s="23" t="s">
        <v>101</v>
      </c>
      <c r="B245" s="24"/>
      <c r="C245" s="24">
        <v>633</v>
      </c>
      <c r="D245" s="24"/>
      <c r="E245" s="103" t="s">
        <v>201</v>
      </c>
      <c r="F245" s="104">
        <f t="shared" ref="F245:L245" si="175">F246</f>
        <v>1362</v>
      </c>
      <c r="G245" s="104">
        <f t="shared" si="175"/>
        <v>1200</v>
      </c>
      <c r="H245" s="104">
        <f t="shared" si="175"/>
        <v>1000</v>
      </c>
      <c r="I245" s="104">
        <f t="shared" si="175"/>
        <v>1000</v>
      </c>
      <c r="J245" s="104">
        <f t="shared" si="175"/>
        <v>1000</v>
      </c>
      <c r="K245" s="104">
        <f t="shared" si="175"/>
        <v>1000</v>
      </c>
      <c r="L245" s="104">
        <f t="shared" si="175"/>
        <v>1000</v>
      </c>
    </row>
    <row r="246" spans="1:12" ht="12.75" hidden="1" customHeight="1" outlineLevel="3" x14ac:dyDescent="0.2">
      <c r="A246" s="23" t="s">
        <v>101</v>
      </c>
      <c r="B246" s="24"/>
      <c r="C246" s="24"/>
      <c r="D246" s="24">
        <v>633006</v>
      </c>
      <c r="E246" s="103" t="s">
        <v>399</v>
      </c>
      <c r="F246" s="104">
        <v>1362</v>
      </c>
      <c r="G246" s="104">
        <v>1200</v>
      </c>
      <c r="H246" s="104">
        <v>1000</v>
      </c>
      <c r="I246" s="104">
        <v>1000</v>
      </c>
      <c r="J246" s="104">
        <v>1000</v>
      </c>
      <c r="K246" s="104">
        <v>1000</v>
      </c>
      <c r="L246" s="104">
        <v>1000</v>
      </c>
    </row>
    <row r="247" spans="1:12" ht="12.75" customHeight="1" outlineLevel="2" collapsed="1" x14ac:dyDescent="0.2">
      <c r="A247" s="23" t="s">
        <v>101</v>
      </c>
      <c r="B247" s="24"/>
      <c r="C247" s="24">
        <v>635</v>
      </c>
      <c r="D247" s="24"/>
      <c r="E247" s="103" t="s">
        <v>205</v>
      </c>
      <c r="F247" s="104">
        <f t="shared" ref="F247:L249" si="176">F248</f>
        <v>7492.03</v>
      </c>
      <c r="G247" s="104">
        <f t="shared" si="176"/>
        <v>30447.94</v>
      </c>
      <c r="H247" s="104">
        <f t="shared" si="176"/>
        <v>30000</v>
      </c>
      <c r="I247" s="104">
        <f t="shared" si="176"/>
        <v>30000</v>
      </c>
      <c r="J247" s="104">
        <f t="shared" si="176"/>
        <v>28000</v>
      </c>
      <c r="K247" s="104">
        <f t="shared" si="176"/>
        <v>30000</v>
      </c>
      <c r="L247" s="104">
        <f t="shared" si="176"/>
        <v>30000</v>
      </c>
    </row>
    <row r="248" spans="1:12" ht="12.75" hidden="1" customHeight="1" outlineLevel="3" x14ac:dyDescent="0.2">
      <c r="A248" s="23" t="s">
        <v>101</v>
      </c>
      <c r="B248" s="24"/>
      <c r="C248" s="24"/>
      <c r="D248" s="24">
        <v>635006</v>
      </c>
      <c r="E248" s="103" t="s">
        <v>247</v>
      </c>
      <c r="F248" s="104">
        <v>7492.03</v>
      </c>
      <c r="G248" s="104">
        <v>30447.94</v>
      </c>
      <c r="H248" s="104">
        <v>30000</v>
      </c>
      <c r="I248" s="104">
        <v>30000</v>
      </c>
      <c r="J248" s="104">
        <v>28000</v>
      </c>
      <c r="K248" s="104">
        <v>30000</v>
      </c>
      <c r="L248" s="104">
        <v>30000</v>
      </c>
    </row>
    <row r="249" spans="1:12" ht="12.75" customHeight="1" outlineLevel="2" collapsed="1" x14ac:dyDescent="0.2">
      <c r="A249" s="23" t="s">
        <v>101</v>
      </c>
      <c r="B249" s="24"/>
      <c r="C249" s="24">
        <v>637</v>
      </c>
      <c r="D249" s="24"/>
      <c r="E249" s="103" t="s">
        <v>205</v>
      </c>
      <c r="F249" s="104">
        <f t="shared" si="176"/>
        <v>0</v>
      </c>
      <c r="G249" s="104">
        <f t="shared" si="176"/>
        <v>0</v>
      </c>
      <c r="H249" s="104">
        <f t="shared" si="176"/>
        <v>0</v>
      </c>
      <c r="I249" s="104">
        <f t="shared" si="176"/>
        <v>2200</v>
      </c>
      <c r="J249" s="104">
        <f t="shared" si="176"/>
        <v>2000</v>
      </c>
      <c r="K249" s="104">
        <f t="shared" si="176"/>
        <v>2000</v>
      </c>
      <c r="L249" s="104">
        <f t="shared" si="176"/>
        <v>2000</v>
      </c>
    </row>
    <row r="250" spans="1:12" ht="12.75" hidden="1" customHeight="1" outlineLevel="3" x14ac:dyDescent="0.2">
      <c r="A250" s="23" t="s">
        <v>101</v>
      </c>
      <c r="B250" s="24"/>
      <c r="C250" s="24"/>
      <c r="D250" s="24">
        <v>637004</v>
      </c>
      <c r="E250" s="103" t="s">
        <v>526</v>
      </c>
      <c r="F250" s="104">
        <v>0</v>
      </c>
      <c r="G250" s="104">
        <v>0</v>
      </c>
      <c r="H250" s="104">
        <v>0</v>
      </c>
      <c r="I250" s="104">
        <v>2200</v>
      </c>
      <c r="J250" s="104">
        <v>2000</v>
      </c>
      <c r="K250" s="104">
        <v>2000</v>
      </c>
      <c r="L250" s="104">
        <v>2000</v>
      </c>
    </row>
    <row r="251" spans="1:12" ht="15.75" customHeight="1" x14ac:dyDescent="0.2">
      <c r="A251" s="172" t="s">
        <v>163</v>
      </c>
      <c r="B251" s="172"/>
      <c r="C251" s="172"/>
      <c r="D251" s="100" t="s">
        <v>248</v>
      </c>
      <c r="E251" s="100"/>
      <c r="F251" s="102">
        <f t="shared" ref="F251:L251" si="177">F252</f>
        <v>3815.26</v>
      </c>
      <c r="G251" s="102">
        <f t="shared" si="177"/>
        <v>6905.13</v>
      </c>
      <c r="H251" s="102">
        <f t="shared" si="177"/>
        <v>10000</v>
      </c>
      <c r="I251" s="102">
        <f t="shared" si="177"/>
        <v>10700</v>
      </c>
      <c r="J251" s="102">
        <f t="shared" si="177"/>
        <v>15500</v>
      </c>
      <c r="K251" s="102">
        <f t="shared" si="177"/>
        <v>10500</v>
      </c>
      <c r="L251" s="102">
        <f t="shared" si="177"/>
        <v>10500</v>
      </c>
    </row>
    <row r="252" spans="1:12" ht="12.75" customHeight="1" outlineLevel="1" x14ac:dyDescent="0.2">
      <c r="A252" s="23" t="s">
        <v>101</v>
      </c>
      <c r="B252" s="24">
        <v>630</v>
      </c>
      <c r="C252" s="24"/>
      <c r="D252" s="24"/>
      <c r="E252" s="103" t="s">
        <v>215</v>
      </c>
      <c r="F252" s="104">
        <f t="shared" ref="F252:L252" si="178">F253+F256+F260</f>
        <v>3815.26</v>
      </c>
      <c r="G252" s="104">
        <f t="shared" si="178"/>
        <v>6905.13</v>
      </c>
      <c r="H252" s="104">
        <f t="shared" ref="H252" si="179">H253+H256+H260</f>
        <v>10000</v>
      </c>
      <c r="I252" s="104">
        <f t="shared" si="178"/>
        <v>10700</v>
      </c>
      <c r="J252" s="104">
        <f t="shared" si="178"/>
        <v>15500</v>
      </c>
      <c r="K252" s="104">
        <f t="shared" ref="K252" si="180">K253+K256+K260</f>
        <v>10500</v>
      </c>
      <c r="L252" s="104">
        <f t="shared" si="178"/>
        <v>10500</v>
      </c>
    </row>
    <row r="253" spans="1:12" ht="12.75" customHeight="1" outlineLevel="2" x14ac:dyDescent="0.2">
      <c r="A253" s="23" t="s">
        <v>101</v>
      </c>
      <c r="B253" s="24"/>
      <c r="C253" s="24">
        <v>633</v>
      </c>
      <c r="D253" s="24"/>
      <c r="E253" s="103" t="s">
        <v>201</v>
      </c>
      <c r="F253" s="104">
        <f t="shared" ref="F253:L253" si="181">SUM(F254:F255)</f>
        <v>3653.26</v>
      </c>
      <c r="G253" s="104">
        <f t="shared" si="181"/>
        <v>4843.92</v>
      </c>
      <c r="H253" s="104">
        <f t="shared" ref="H253" si="182">SUM(H254:H255)</f>
        <v>6000</v>
      </c>
      <c r="I253" s="104">
        <f t="shared" si="181"/>
        <v>6000</v>
      </c>
      <c r="J253" s="104">
        <f t="shared" si="181"/>
        <v>11000</v>
      </c>
      <c r="K253" s="104">
        <f t="shared" ref="K253" si="183">SUM(K254:K255)</f>
        <v>6000</v>
      </c>
      <c r="L253" s="104">
        <f t="shared" si="181"/>
        <v>6000</v>
      </c>
    </row>
    <row r="254" spans="1:12" ht="12.75" hidden="1" customHeight="1" outlineLevel="3" x14ac:dyDescent="0.2">
      <c r="A254" s="23" t="s">
        <v>101</v>
      </c>
      <c r="B254" s="24"/>
      <c r="C254" s="24"/>
      <c r="D254" s="24">
        <v>633005</v>
      </c>
      <c r="E254" s="22" t="s">
        <v>446</v>
      </c>
      <c r="F254" s="104">
        <v>2388</v>
      </c>
      <c r="G254" s="104">
        <v>0</v>
      </c>
      <c r="H254" s="104">
        <v>1000</v>
      </c>
      <c r="I254" s="104">
        <v>1000</v>
      </c>
      <c r="J254" s="104">
        <v>1000</v>
      </c>
      <c r="K254" s="104">
        <v>1000</v>
      </c>
      <c r="L254" s="104">
        <v>1000</v>
      </c>
    </row>
    <row r="255" spans="1:12" ht="12.75" hidden="1" customHeight="1" outlineLevel="3" x14ac:dyDescent="0.2">
      <c r="A255" s="23" t="s">
        <v>101</v>
      </c>
      <c r="B255" s="24"/>
      <c r="C255" s="24"/>
      <c r="D255" s="24">
        <v>633006</v>
      </c>
      <c r="E255" s="22" t="s">
        <v>389</v>
      </c>
      <c r="F255" s="104">
        <v>1265.26</v>
      </c>
      <c r="G255" s="104">
        <v>4843.92</v>
      </c>
      <c r="H255" s="104">
        <v>5000</v>
      </c>
      <c r="I255" s="104">
        <v>5000</v>
      </c>
      <c r="J255" s="104">
        <v>10000</v>
      </c>
      <c r="K255" s="104">
        <v>5000</v>
      </c>
      <c r="L255" s="104">
        <v>5000</v>
      </c>
    </row>
    <row r="256" spans="1:12" ht="12.75" customHeight="1" outlineLevel="2" collapsed="1" x14ac:dyDescent="0.2">
      <c r="A256" s="23" t="s">
        <v>101</v>
      </c>
      <c r="B256" s="24"/>
      <c r="C256" s="24">
        <v>635</v>
      </c>
      <c r="D256" s="24"/>
      <c r="E256" s="103" t="s">
        <v>205</v>
      </c>
      <c r="F256" s="104">
        <f>SUM(F257:F259)</f>
        <v>162</v>
      </c>
      <c r="G256" s="104">
        <f t="shared" ref="G256:L256" si="184">SUM(G257:G259)</f>
        <v>1233.58</v>
      </c>
      <c r="H256" s="104">
        <f t="shared" ref="H256" si="185">SUM(H257:H259)</f>
        <v>3000</v>
      </c>
      <c r="I256" s="104">
        <f t="shared" si="184"/>
        <v>3200</v>
      </c>
      <c r="J256" s="104">
        <f t="shared" si="184"/>
        <v>3000</v>
      </c>
      <c r="K256" s="104">
        <f t="shared" ref="K256" si="186">SUM(K257:K259)</f>
        <v>3000</v>
      </c>
      <c r="L256" s="104">
        <f t="shared" si="184"/>
        <v>3000</v>
      </c>
    </row>
    <row r="257" spans="1:15" ht="12.75" hidden="1" customHeight="1" outlineLevel="3" x14ac:dyDescent="0.2">
      <c r="A257" s="23" t="s">
        <v>101</v>
      </c>
      <c r="B257" s="24"/>
      <c r="C257" s="24"/>
      <c r="D257" s="24">
        <v>635004</v>
      </c>
      <c r="E257" s="22" t="s">
        <v>477</v>
      </c>
      <c r="F257" s="104">
        <v>0</v>
      </c>
      <c r="G257" s="104">
        <v>1233.58</v>
      </c>
      <c r="H257" s="104">
        <v>1000</v>
      </c>
      <c r="I257" s="104">
        <v>0</v>
      </c>
      <c r="J257" s="104">
        <v>0</v>
      </c>
      <c r="K257" s="104">
        <v>0</v>
      </c>
      <c r="L257" s="104">
        <v>0</v>
      </c>
    </row>
    <row r="258" spans="1:15" ht="12.75" hidden="1" customHeight="1" outlineLevel="3" x14ac:dyDescent="0.2">
      <c r="A258" s="23" t="s">
        <v>101</v>
      </c>
      <c r="B258" s="24"/>
      <c r="C258" s="24"/>
      <c r="D258" s="24">
        <v>635005</v>
      </c>
      <c r="E258" s="22" t="s">
        <v>527</v>
      </c>
      <c r="F258" s="104">
        <v>0</v>
      </c>
      <c r="G258" s="104">
        <v>0</v>
      </c>
      <c r="H258" s="104">
        <v>0</v>
      </c>
      <c r="I258" s="104">
        <v>1200</v>
      </c>
      <c r="J258" s="104">
        <v>1000</v>
      </c>
      <c r="K258" s="104">
        <v>1000</v>
      </c>
      <c r="L258" s="104">
        <v>1000</v>
      </c>
    </row>
    <row r="259" spans="1:15" ht="12.75" hidden="1" customHeight="1" outlineLevel="3" x14ac:dyDescent="0.2">
      <c r="A259" s="23" t="s">
        <v>101</v>
      </c>
      <c r="B259" s="24"/>
      <c r="C259" s="24"/>
      <c r="D259" s="24">
        <v>635006</v>
      </c>
      <c r="E259" s="22" t="s">
        <v>478</v>
      </c>
      <c r="F259" s="104">
        <v>162</v>
      </c>
      <c r="G259" s="104">
        <v>0</v>
      </c>
      <c r="H259" s="104">
        <v>2000</v>
      </c>
      <c r="I259" s="104">
        <v>2000</v>
      </c>
      <c r="J259" s="104">
        <v>2000</v>
      </c>
      <c r="K259" s="104">
        <v>2000</v>
      </c>
      <c r="L259" s="104">
        <v>2000</v>
      </c>
    </row>
    <row r="260" spans="1:15" ht="12.75" customHeight="1" outlineLevel="2" collapsed="1" x14ac:dyDescent="0.2">
      <c r="A260" s="23" t="s">
        <v>101</v>
      </c>
      <c r="B260" s="103"/>
      <c r="C260" s="24">
        <v>637</v>
      </c>
      <c r="D260" s="22"/>
      <c r="E260" s="103" t="s">
        <v>210</v>
      </c>
      <c r="F260" s="104">
        <f t="shared" ref="F260:L260" si="187">F261</f>
        <v>0</v>
      </c>
      <c r="G260" s="104">
        <f t="shared" si="187"/>
        <v>827.63</v>
      </c>
      <c r="H260" s="104">
        <f t="shared" si="187"/>
        <v>1000</v>
      </c>
      <c r="I260" s="104">
        <f t="shared" si="187"/>
        <v>1500</v>
      </c>
      <c r="J260" s="104">
        <f t="shared" si="187"/>
        <v>1500</v>
      </c>
      <c r="K260" s="104">
        <f t="shared" si="187"/>
        <v>1500</v>
      </c>
      <c r="L260" s="104">
        <f t="shared" si="187"/>
        <v>1500</v>
      </c>
    </row>
    <row r="261" spans="1:15" ht="12.75" hidden="1" customHeight="1" outlineLevel="3" x14ac:dyDescent="0.2">
      <c r="A261" s="23" t="s">
        <v>101</v>
      </c>
      <c r="B261" s="103"/>
      <c r="C261" s="24"/>
      <c r="D261" s="22">
        <v>637004</v>
      </c>
      <c r="E261" s="103" t="s">
        <v>212</v>
      </c>
      <c r="F261" s="104">
        <v>0</v>
      </c>
      <c r="G261" s="104">
        <v>827.63</v>
      </c>
      <c r="H261" s="104">
        <v>1000</v>
      </c>
      <c r="I261" s="104">
        <v>1500</v>
      </c>
      <c r="J261" s="104">
        <v>1500</v>
      </c>
      <c r="K261" s="104">
        <v>1500</v>
      </c>
      <c r="L261" s="104">
        <v>1500</v>
      </c>
    </row>
    <row r="262" spans="1:15" x14ac:dyDescent="0.2">
      <c r="A262" s="86"/>
      <c r="B262" s="108"/>
      <c r="C262" s="108"/>
      <c r="D262" s="108"/>
      <c r="E262" s="108"/>
      <c r="F262" s="109"/>
      <c r="G262" s="109"/>
      <c r="H262" s="109"/>
      <c r="I262" s="109"/>
      <c r="J262" s="109"/>
      <c r="K262" s="109"/>
      <c r="L262" s="109"/>
    </row>
    <row r="263" spans="1:15" ht="18.75" x14ac:dyDescent="0.2">
      <c r="A263" s="173" t="s">
        <v>164</v>
      </c>
      <c r="B263" s="173"/>
      <c r="C263" s="173"/>
      <c r="D263" s="173"/>
      <c r="E263" s="173"/>
      <c r="F263" s="110">
        <f t="shared" ref="F263:L263" si="188">F264+F312+F357+F405+F432</f>
        <v>963602.93999999983</v>
      </c>
      <c r="G263" s="110">
        <f t="shared" si="188"/>
        <v>692064.13000000012</v>
      </c>
      <c r="H263" s="110">
        <f t="shared" si="188"/>
        <v>741727</v>
      </c>
      <c r="I263" s="110">
        <f t="shared" si="188"/>
        <v>757572</v>
      </c>
      <c r="J263" s="110">
        <f t="shared" si="188"/>
        <v>837885</v>
      </c>
      <c r="K263" s="110">
        <f t="shared" si="188"/>
        <v>827585</v>
      </c>
      <c r="L263" s="110">
        <f t="shared" si="188"/>
        <v>835785</v>
      </c>
    </row>
    <row r="264" spans="1:15" ht="15.75" x14ac:dyDescent="0.2">
      <c r="A264" s="172" t="s">
        <v>72</v>
      </c>
      <c r="B264" s="172"/>
      <c r="C264" s="172"/>
      <c r="D264" s="100" t="s">
        <v>47</v>
      </c>
      <c r="E264" s="100"/>
      <c r="F264" s="102">
        <f t="shared" ref="F264:L264" si="189">F265+F269+F279+F309</f>
        <v>337144.56</v>
      </c>
      <c r="G264" s="102">
        <f t="shared" si="189"/>
        <v>372211.67000000004</v>
      </c>
      <c r="H264" s="102">
        <f t="shared" si="189"/>
        <v>409186</v>
      </c>
      <c r="I264" s="102">
        <f t="shared" si="189"/>
        <v>408736</v>
      </c>
      <c r="J264" s="102">
        <f t="shared" si="189"/>
        <v>470170</v>
      </c>
      <c r="K264" s="102">
        <f t="shared" si="189"/>
        <v>462070</v>
      </c>
      <c r="L264" s="102">
        <f t="shared" si="189"/>
        <v>463720</v>
      </c>
      <c r="O264" s="136"/>
    </row>
    <row r="265" spans="1:15" ht="12.75" customHeight="1" outlineLevel="1" x14ac:dyDescent="0.2">
      <c r="A265" s="23" t="s">
        <v>183</v>
      </c>
      <c r="B265" s="24">
        <v>610</v>
      </c>
      <c r="C265" s="23"/>
      <c r="D265" s="24"/>
      <c r="E265" s="103" t="s">
        <v>284</v>
      </c>
      <c r="F265" s="104">
        <f>F266+F267</f>
        <v>205654.08</v>
      </c>
      <c r="G265" s="104">
        <f t="shared" ref="G265:L265" si="190">G266+G267</f>
        <v>218694.16</v>
      </c>
      <c r="H265" s="104">
        <f t="shared" si="190"/>
        <v>241500</v>
      </c>
      <c r="I265" s="104">
        <f t="shared" si="190"/>
        <v>242500</v>
      </c>
      <c r="J265" s="104">
        <f t="shared" si="190"/>
        <v>280000</v>
      </c>
      <c r="K265" s="104">
        <f t="shared" si="190"/>
        <v>280000</v>
      </c>
      <c r="L265" s="104">
        <f t="shared" si="190"/>
        <v>280000</v>
      </c>
    </row>
    <row r="266" spans="1:15" ht="12.75" customHeight="1" outlineLevel="2" x14ac:dyDescent="0.2">
      <c r="A266" s="23" t="s">
        <v>183</v>
      </c>
      <c r="B266" s="24"/>
      <c r="C266" s="24">
        <v>611</v>
      </c>
      <c r="D266" s="24"/>
      <c r="E266" s="103" t="s">
        <v>0</v>
      </c>
      <c r="F266" s="104">
        <v>205654.08</v>
      </c>
      <c r="G266" s="104">
        <v>218694.16</v>
      </c>
      <c r="H266" s="104">
        <v>241500</v>
      </c>
      <c r="I266" s="104">
        <v>241500</v>
      </c>
      <c r="J266" s="104">
        <v>278000</v>
      </c>
      <c r="K266" s="104">
        <v>278000</v>
      </c>
      <c r="L266" s="104">
        <v>278000</v>
      </c>
    </row>
    <row r="267" spans="1:15" s="3" customFormat="1" ht="12.75" customHeight="1" outlineLevel="2" collapsed="1" x14ac:dyDescent="0.2">
      <c r="A267" s="23" t="s">
        <v>183</v>
      </c>
      <c r="B267" s="29"/>
      <c r="C267" s="28" t="s">
        <v>502</v>
      </c>
      <c r="D267" s="29"/>
      <c r="E267" s="37" t="s">
        <v>503</v>
      </c>
      <c r="F267" s="119">
        <f>F268</f>
        <v>0</v>
      </c>
      <c r="G267" s="119">
        <f>G268</f>
        <v>0</v>
      </c>
      <c r="H267" s="119">
        <f t="shared" ref="H267:L267" si="191">H268</f>
        <v>0</v>
      </c>
      <c r="I267" s="119">
        <f t="shared" si="191"/>
        <v>1000</v>
      </c>
      <c r="J267" s="119">
        <f t="shared" si="191"/>
        <v>2000</v>
      </c>
      <c r="K267" s="119">
        <f t="shared" si="191"/>
        <v>2000</v>
      </c>
      <c r="L267" s="119">
        <f t="shared" si="191"/>
        <v>2000</v>
      </c>
    </row>
    <row r="268" spans="1:15" s="3" customFormat="1" ht="12.75" hidden="1" customHeight="1" outlineLevel="3" x14ac:dyDescent="0.2">
      <c r="A268" s="23" t="s">
        <v>183</v>
      </c>
      <c r="B268" s="29"/>
      <c r="C268" s="28"/>
      <c r="D268" s="29">
        <v>612002</v>
      </c>
      <c r="E268" s="37" t="s">
        <v>504</v>
      </c>
      <c r="F268" s="119">
        <v>0</v>
      </c>
      <c r="G268" s="119">
        <v>0</v>
      </c>
      <c r="H268" s="119">
        <v>0</v>
      </c>
      <c r="I268" s="104">
        <v>1000</v>
      </c>
      <c r="J268" s="164">
        <v>2000</v>
      </c>
      <c r="K268" s="164">
        <v>2000</v>
      </c>
      <c r="L268" s="164">
        <v>2000</v>
      </c>
    </row>
    <row r="269" spans="1:15" ht="12.75" customHeight="1" outlineLevel="1" x14ac:dyDescent="0.2">
      <c r="A269" s="23" t="s">
        <v>183</v>
      </c>
      <c r="B269" s="24">
        <v>620</v>
      </c>
      <c r="C269" s="24"/>
      <c r="D269" s="24"/>
      <c r="E269" s="103" t="s">
        <v>188</v>
      </c>
      <c r="F269" s="104">
        <f>SUM(F270:F272)</f>
        <v>69886.209999999992</v>
      </c>
      <c r="G269" s="104">
        <f>SUM(G270:G272)</f>
        <v>75244.110000000015</v>
      </c>
      <c r="H269" s="104">
        <f>SUM(H270:H272)</f>
        <v>84380</v>
      </c>
      <c r="I269" s="104">
        <f>SUM(I270:I272)</f>
        <v>84380</v>
      </c>
      <c r="J269" s="104">
        <f t="shared" ref="J269:K269" si="192">SUM(J270:J272)</f>
        <v>97245</v>
      </c>
      <c r="K269" s="104">
        <f t="shared" si="192"/>
        <v>97245</v>
      </c>
      <c r="L269" s="104">
        <f t="shared" ref="L269" si="193">SUM(L270:L272)</f>
        <v>97245</v>
      </c>
    </row>
    <row r="270" spans="1:15" ht="12.75" customHeight="1" outlineLevel="2" x14ac:dyDescent="0.2">
      <c r="A270" s="23" t="s">
        <v>183</v>
      </c>
      <c r="B270" s="24"/>
      <c r="C270" s="23" t="s">
        <v>172</v>
      </c>
      <c r="D270" s="24"/>
      <c r="E270" s="103" t="s">
        <v>189</v>
      </c>
      <c r="F270" s="104">
        <v>11064.14</v>
      </c>
      <c r="G270" s="104">
        <v>11995.67</v>
      </c>
      <c r="H270" s="104">
        <v>14000</v>
      </c>
      <c r="I270" s="104">
        <v>14000</v>
      </c>
      <c r="J270" s="104">
        <v>15800</v>
      </c>
      <c r="K270" s="104">
        <v>15800</v>
      </c>
      <c r="L270" s="104">
        <v>15800</v>
      </c>
    </row>
    <row r="271" spans="1:15" ht="12.75" customHeight="1" outlineLevel="2" x14ac:dyDescent="0.2">
      <c r="A271" s="23" t="s">
        <v>183</v>
      </c>
      <c r="B271" s="24"/>
      <c r="C271" s="23" t="s">
        <v>173</v>
      </c>
      <c r="D271" s="24"/>
      <c r="E271" s="103" t="s">
        <v>190</v>
      </c>
      <c r="F271" s="104">
        <v>8787.7000000000007</v>
      </c>
      <c r="G271" s="104">
        <v>9694.66</v>
      </c>
      <c r="H271" s="104">
        <v>10500</v>
      </c>
      <c r="I271" s="104">
        <v>10500</v>
      </c>
      <c r="J271" s="104">
        <v>12000</v>
      </c>
      <c r="K271" s="104">
        <v>12000</v>
      </c>
      <c r="L271" s="104">
        <v>12000</v>
      </c>
    </row>
    <row r="272" spans="1:15" ht="12.75" customHeight="1" outlineLevel="2" x14ac:dyDescent="0.2">
      <c r="A272" s="23" t="s">
        <v>183</v>
      </c>
      <c r="B272" s="24"/>
      <c r="C272" s="23" t="s">
        <v>174</v>
      </c>
      <c r="D272" s="24"/>
      <c r="E272" s="103" t="s">
        <v>191</v>
      </c>
      <c r="F272" s="104">
        <f t="shared" ref="F272" si="194">SUM(F273:F278)</f>
        <v>50034.369999999995</v>
      </c>
      <c r="G272" s="104">
        <f>SUM(G273:G278)</f>
        <v>53553.780000000013</v>
      </c>
      <c r="H272" s="104">
        <f>SUM(H273:H278)</f>
        <v>59880</v>
      </c>
      <c r="I272" s="104">
        <f>SUM(I273:I278)</f>
        <v>59880</v>
      </c>
      <c r="J272" s="104">
        <f t="shared" ref="J272:K272" si="195">SUM(J273:J278)</f>
        <v>69445</v>
      </c>
      <c r="K272" s="104">
        <f t="shared" si="195"/>
        <v>69445</v>
      </c>
      <c r="L272" s="104">
        <f t="shared" ref="L272" si="196">SUM(L273:L278)</f>
        <v>69445</v>
      </c>
    </row>
    <row r="273" spans="1:17" ht="12.75" hidden="1" customHeight="1" outlineLevel="3" x14ac:dyDescent="0.2">
      <c r="A273" s="23" t="s">
        <v>183</v>
      </c>
      <c r="B273" s="24"/>
      <c r="C273" s="23"/>
      <c r="D273" s="24">
        <v>625001</v>
      </c>
      <c r="E273" s="103" t="s">
        <v>192</v>
      </c>
      <c r="F273" s="104">
        <v>2837.25</v>
      </c>
      <c r="G273" s="104">
        <f>69.55+2954.85</f>
        <v>3024.4</v>
      </c>
      <c r="H273" s="104">
        <v>3360</v>
      </c>
      <c r="I273" s="104">
        <v>3360</v>
      </c>
      <c r="J273" s="104">
        <v>3900</v>
      </c>
      <c r="K273" s="104">
        <v>3900</v>
      </c>
      <c r="L273" s="104">
        <v>3900</v>
      </c>
    </row>
    <row r="274" spans="1:17" ht="12.75" hidden="1" customHeight="1" outlineLevel="3" x14ac:dyDescent="0.2">
      <c r="A274" s="23" t="s">
        <v>183</v>
      </c>
      <c r="B274" s="24"/>
      <c r="C274" s="23"/>
      <c r="D274" s="24">
        <v>625002</v>
      </c>
      <c r="E274" s="103" t="s">
        <v>193</v>
      </c>
      <c r="F274" s="104">
        <v>28383.279999999999</v>
      </c>
      <c r="G274" s="104">
        <f>695.56+29560.99</f>
        <v>30256.550000000003</v>
      </c>
      <c r="H274" s="104">
        <v>33600</v>
      </c>
      <c r="I274" s="104">
        <v>33600</v>
      </c>
      <c r="J274" s="104">
        <v>39000</v>
      </c>
      <c r="K274" s="104">
        <v>39000</v>
      </c>
      <c r="L274" s="104">
        <v>39000</v>
      </c>
    </row>
    <row r="275" spans="1:17" ht="12.75" hidden="1" customHeight="1" outlineLevel="3" x14ac:dyDescent="0.2">
      <c r="A275" s="23" t="s">
        <v>183</v>
      </c>
      <c r="B275" s="24"/>
      <c r="C275" s="23"/>
      <c r="D275" s="24">
        <v>625003</v>
      </c>
      <c r="E275" s="103" t="s">
        <v>194</v>
      </c>
      <c r="F275" s="104">
        <v>1626.54</v>
      </c>
      <c r="G275" s="104">
        <f>39.75+1695.76</f>
        <v>1735.51</v>
      </c>
      <c r="H275" s="104">
        <v>1920</v>
      </c>
      <c r="I275" s="104">
        <v>1920</v>
      </c>
      <c r="J275" s="104">
        <v>2220</v>
      </c>
      <c r="K275" s="104">
        <v>2220</v>
      </c>
      <c r="L275" s="104">
        <v>2220</v>
      </c>
      <c r="Q275" s="136"/>
    </row>
    <row r="276" spans="1:17" ht="12.75" hidden="1" customHeight="1" outlineLevel="3" x14ac:dyDescent="0.2">
      <c r="A276" s="23" t="s">
        <v>183</v>
      </c>
      <c r="B276" s="24"/>
      <c r="C276" s="23"/>
      <c r="D276" s="24">
        <v>625004</v>
      </c>
      <c r="E276" s="103" t="s">
        <v>195</v>
      </c>
      <c r="F276" s="104">
        <v>5668.91</v>
      </c>
      <c r="G276" s="104">
        <f>149.04+6055.83</f>
        <v>6204.87</v>
      </c>
      <c r="H276" s="104">
        <v>7200</v>
      </c>
      <c r="I276" s="104">
        <v>7200</v>
      </c>
      <c r="J276" s="104">
        <v>8340</v>
      </c>
      <c r="K276" s="104">
        <v>8340</v>
      </c>
      <c r="L276" s="104">
        <v>8340</v>
      </c>
    </row>
    <row r="277" spans="1:17" ht="12.75" hidden="1" customHeight="1" outlineLevel="3" x14ac:dyDescent="0.2">
      <c r="A277" s="23" t="s">
        <v>183</v>
      </c>
      <c r="B277" s="24"/>
      <c r="C277" s="23"/>
      <c r="D277" s="24">
        <v>625005</v>
      </c>
      <c r="E277" s="103" t="s">
        <v>196</v>
      </c>
      <c r="F277" s="104">
        <v>1889.1</v>
      </c>
      <c r="G277" s="104">
        <f>49.68+2018.26</f>
        <v>2067.94</v>
      </c>
      <c r="H277" s="104">
        <v>2400</v>
      </c>
      <c r="I277" s="104">
        <v>2400</v>
      </c>
      <c r="J277" s="104">
        <v>2780</v>
      </c>
      <c r="K277" s="104">
        <v>2780</v>
      </c>
      <c r="L277" s="104">
        <v>2780</v>
      </c>
      <c r="Q277" s="136"/>
    </row>
    <row r="278" spans="1:17" ht="12.75" hidden="1" customHeight="1" outlineLevel="3" x14ac:dyDescent="0.2">
      <c r="A278" s="23" t="s">
        <v>183</v>
      </c>
      <c r="B278" s="24"/>
      <c r="C278" s="23"/>
      <c r="D278" s="24">
        <v>625007</v>
      </c>
      <c r="E278" s="103" t="s">
        <v>197</v>
      </c>
      <c r="F278" s="104">
        <v>9629.2900000000009</v>
      </c>
      <c r="G278" s="104">
        <f>235.99+10028.52</f>
        <v>10264.51</v>
      </c>
      <c r="H278" s="104">
        <v>11400</v>
      </c>
      <c r="I278" s="104">
        <v>11400</v>
      </c>
      <c r="J278" s="104">
        <v>13205</v>
      </c>
      <c r="K278" s="104">
        <v>13205</v>
      </c>
      <c r="L278" s="104">
        <v>13205</v>
      </c>
    </row>
    <row r="279" spans="1:17" ht="12.75" customHeight="1" outlineLevel="1" x14ac:dyDescent="0.2">
      <c r="A279" s="23" t="s">
        <v>183</v>
      </c>
      <c r="B279" s="24">
        <v>630</v>
      </c>
      <c r="C279" s="23"/>
      <c r="D279" s="24"/>
      <c r="E279" s="103" t="s">
        <v>215</v>
      </c>
      <c r="F279" s="104">
        <f t="shared" ref="F279:L279" si="197">F280+F282+F289+F297+F300+F302</f>
        <v>31660.270000000004</v>
      </c>
      <c r="G279" s="104">
        <f t="shared" si="197"/>
        <v>41374.399999999994</v>
      </c>
      <c r="H279" s="104">
        <f t="shared" ref="H279" si="198">H280+H282+H289+H297+H300+H302</f>
        <v>49305</v>
      </c>
      <c r="I279" s="104">
        <f t="shared" si="197"/>
        <v>47855</v>
      </c>
      <c r="J279" s="104">
        <f t="shared" si="197"/>
        <v>54925</v>
      </c>
      <c r="K279" s="104">
        <f t="shared" ref="K279" si="199">K280+K282+K289+K297+K300+K302</f>
        <v>48825</v>
      </c>
      <c r="L279" s="104">
        <f t="shared" si="197"/>
        <v>50475</v>
      </c>
    </row>
    <row r="280" spans="1:17" ht="12.75" customHeight="1" outlineLevel="2" x14ac:dyDescent="0.2">
      <c r="A280" s="23" t="s">
        <v>183</v>
      </c>
      <c r="B280" s="24"/>
      <c r="C280" s="23" t="s">
        <v>216</v>
      </c>
      <c r="D280" s="24"/>
      <c r="E280" s="103" t="s">
        <v>1</v>
      </c>
      <c r="F280" s="104">
        <f t="shared" ref="F280:J280" si="200">F281</f>
        <v>44.04</v>
      </c>
      <c r="G280" s="104">
        <f t="shared" si="200"/>
        <v>0</v>
      </c>
      <c r="H280" s="104">
        <f t="shared" si="200"/>
        <v>100</v>
      </c>
      <c r="I280" s="104">
        <f t="shared" si="200"/>
        <v>100</v>
      </c>
      <c r="J280" s="104">
        <f t="shared" si="200"/>
        <v>100</v>
      </c>
      <c r="K280" s="104">
        <v>100</v>
      </c>
      <c r="L280" s="104">
        <v>100</v>
      </c>
    </row>
    <row r="281" spans="1:17" ht="12.75" hidden="1" customHeight="1" outlineLevel="3" x14ac:dyDescent="0.2">
      <c r="A281" s="23" t="s">
        <v>183</v>
      </c>
      <c r="B281" s="24"/>
      <c r="C281" s="23"/>
      <c r="D281" s="24">
        <v>631001</v>
      </c>
      <c r="E281" s="103" t="s">
        <v>217</v>
      </c>
      <c r="F281" s="104">
        <v>44.04</v>
      </c>
      <c r="G281" s="104">
        <v>0</v>
      </c>
      <c r="H281" s="104">
        <v>100</v>
      </c>
      <c r="I281" s="104">
        <v>100</v>
      </c>
      <c r="J281" s="104">
        <v>100</v>
      </c>
      <c r="K281" s="104">
        <v>100</v>
      </c>
      <c r="L281" s="104">
        <v>100</v>
      </c>
    </row>
    <row r="282" spans="1:17" ht="12.75" customHeight="1" outlineLevel="2" collapsed="1" x14ac:dyDescent="0.2">
      <c r="A282" s="23" t="s">
        <v>183</v>
      </c>
      <c r="B282" s="24"/>
      <c r="C282" s="23" t="s">
        <v>186</v>
      </c>
      <c r="D282" s="24"/>
      <c r="E282" s="103" t="s">
        <v>198</v>
      </c>
      <c r="F282" s="104">
        <f t="shared" ref="F282:J282" si="201">SUM(F283:F288)</f>
        <v>10520.470000000001</v>
      </c>
      <c r="G282" s="104">
        <f>SUM(G283:G288)</f>
        <v>18233.47</v>
      </c>
      <c r="H282" s="104">
        <f t="shared" ref="H282" si="202">SUM(H283:H288)</f>
        <v>14585</v>
      </c>
      <c r="I282" s="104">
        <f t="shared" si="201"/>
        <v>14585</v>
      </c>
      <c r="J282" s="104">
        <f t="shared" si="201"/>
        <v>15695</v>
      </c>
      <c r="K282" s="104">
        <f>SUM(K283:K288)</f>
        <v>15695</v>
      </c>
      <c r="L282" s="104">
        <f>SUM(L283:L288)</f>
        <v>15695</v>
      </c>
    </row>
    <row r="283" spans="1:17" ht="12.75" hidden="1" customHeight="1" outlineLevel="3" x14ac:dyDescent="0.2">
      <c r="A283" s="23" t="s">
        <v>183</v>
      </c>
      <c r="B283" s="24"/>
      <c r="C283" s="23"/>
      <c r="D283" s="24">
        <v>632001</v>
      </c>
      <c r="E283" s="103" t="s">
        <v>269</v>
      </c>
      <c r="F283" s="104">
        <v>1368.27</v>
      </c>
      <c r="G283" s="104">
        <v>1651.24</v>
      </c>
      <c r="H283" s="104">
        <f>550+2299+731</f>
        <v>3580</v>
      </c>
      <c r="I283" s="104">
        <f>550+2299+731</f>
        <v>3580</v>
      </c>
      <c r="J283" s="104">
        <v>4000</v>
      </c>
      <c r="K283" s="104">
        <v>4000</v>
      </c>
      <c r="L283" s="104">
        <v>4000</v>
      </c>
    </row>
    <row r="284" spans="1:17" ht="12.75" hidden="1" customHeight="1" outlineLevel="3" x14ac:dyDescent="0.2">
      <c r="A284" s="23" t="s">
        <v>183</v>
      </c>
      <c r="B284" s="24"/>
      <c r="C284" s="23"/>
      <c r="D284" s="24">
        <v>632001</v>
      </c>
      <c r="E284" s="103" t="s">
        <v>270</v>
      </c>
      <c r="F284" s="104">
        <v>6060</v>
      </c>
      <c r="G284" s="104">
        <v>14642.66</v>
      </c>
      <c r="H284" s="104">
        <v>7330</v>
      </c>
      <c r="I284" s="104">
        <v>7330</v>
      </c>
      <c r="J284" s="104">
        <v>8000</v>
      </c>
      <c r="K284" s="104">
        <v>8000</v>
      </c>
      <c r="L284" s="104">
        <v>8000</v>
      </c>
    </row>
    <row r="285" spans="1:17" ht="12.75" hidden="1" customHeight="1" outlineLevel="3" x14ac:dyDescent="0.2">
      <c r="A285" s="23" t="s">
        <v>183</v>
      </c>
      <c r="B285" s="24"/>
      <c r="C285" s="23"/>
      <c r="D285" s="24">
        <v>632002</v>
      </c>
      <c r="E285" s="103" t="s">
        <v>199</v>
      </c>
      <c r="F285" s="104">
        <v>2388.34</v>
      </c>
      <c r="G285" s="104">
        <v>1368.15</v>
      </c>
      <c r="H285" s="104">
        <v>3000</v>
      </c>
      <c r="I285" s="104">
        <v>3000</v>
      </c>
      <c r="J285" s="104">
        <v>3000</v>
      </c>
      <c r="K285" s="104">
        <v>3000</v>
      </c>
      <c r="L285" s="104">
        <v>3000</v>
      </c>
    </row>
    <row r="286" spans="1:17" ht="12.75" hidden="1" customHeight="1" outlineLevel="3" x14ac:dyDescent="0.2">
      <c r="A286" s="23" t="s">
        <v>183</v>
      </c>
      <c r="B286" s="24"/>
      <c r="C286" s="23"/>
      <c r="D286" s="24">
        <v>632003</v>
      </c>
      <c r="E286" s="103" t="s">
        <v>271</v>
      </c>
      <c r="F286" s="104">
        <v>243.45</v>
      </c>
      <c r="G286" s="104">
        <v>211.25</v>
      </c>
      <c r="H286" s="104">
        <v>300</v>
      </c>
      <c r="I286" s="104">
        <v>300</v>
      </c>
      <c r="J286" s="104">
        <v>300</v>
      </c>
      <c r="K286" s="104">
        <v>300</v>
      </c>
      <c r="L286" s="104">
        <v>300</v>
      </c>
    </row>
    <row r="287" spans="1:17" ht="12.75" hidden="1" customHeight="1" outlineLevel="3" x14ac:dyDescent="0.2">
      <c r="A287" s="23" t="s">
        <v>183</v>
      </c>
      <c r="B287" s="24"/>
      <c r="C287" s="23"/>
      <c r="D287" s="24">
        <v>632004</v>
      </c>
      <c r="E287" s="103" t="s">
        <v>304</v>
      </c>
      <c r="F287" s="104">
        <v>232.65</v>
      </c>
      <c r="G287" s="104">
        <v>142.65</v>
      </c>
      <c r="H287" s="104">
        <v>145</v>
      </c>
      <c r="I287" s="104">
        <v>145</v>
      </c>
      <c r="J287" s="104">
        <v>145</v>
      </c>
      <c r="K287" s="104">
        <v>145</v>
      </c>
      <c r="L287" s="104">
        <v>145</v>
      </c>
    </row>
    <row r="288" spans="1:17" ht="12.75" hidden="1" customHeight="1" outlineLevel="3" x14ac:dyDescent="0.2">
      <c r="A288" s="23" t="s">
        <v>183</v>
      </c>
      <c r="B288" s="24"/>
      <c r="C288" s="23"/>
      <c r="D288" s="24">
        <v>632005</v>
      </c>
      <c r="E288" s="103" t="s">
        <v>400</v>
      </c>
      <c r="F288" s="104">
        <v>227.76</v>
      </c>
      <c r="G288" s="104">
        <v>217.52</v>
      </c>
      <c r="H288" s="104">
        <v>230</v>
      </c>
      <c r="I288" s="104">
        <v>230</v>
      </c>
      <c r="J288" s="104">
        <v>250</v>
      </c>
      <c r="K288" s="104">
        <v>250</v>
      </c>
      <c r="L288" s="104">
        <v>250</v>
      </c>
    </row>
    <row r="289" spans="1:12" ht="12.75" customHeight="1" outlineLevel="2" collapsed="1" x14ac:dyDescent="0.2">
      <c r="A289" s="23" t="s">
        <v>183</v>
      </c>
      <c r="B289" s="24"/>
      <c r="C289" s="23" t="s">
        <v>177</v>
      </c>
      <c r="D289" s="24"/>
      <c r="E289" s="103" t="s">
        <v>201</v>
      </c>
      <c r="F289" s="104">
        <f t="shared" ref="F289:H289" si="203">SUM(F290:F296)</f>
        <v>13580.52</v>
      </c>
      <c r="G289" s="104">
        <f t="shared" si="203"/>
        <v>13278.689999999999</v>
      </c>
      <c r="H289" s="104">
        <f t="shared" si="203"/>
        <v>21590</v>
      </c>
      <c r="I289" s="104">
        <f t="shared" ref="I289:L289" si="204">SUM(I290:I296)</f>
        <v>25390</v>
      </c>
      <c r="J289" s="104">
        <f t="shared" si="204"/>
        <v>28100</v>
      </c>
      <c r="K289" s="104">
        <f t="shared" si="204"/>
        <v>21600</v>
      </c>
      <c r="L289" s="104">
        <f t="shared" si="204"/>
        <v>22600</v>
      </c>
    </row>
    <row r="290" spans="1:12" ht="12.75" hidden="1" customHeight="1" outlineLevel="3" x14ac:dyDescent="0.2">
      <c r="A290" s="23" t="s">
        <v>183</v>
      </c>
      <c r="B290" s="24"/>
      <c r="C290" s="23"/>
      <c r="D290" s="24">
        <v>633001</v>
      </c>
      <c r="E290" s="103" t="s">
        <v>230</v>
      </c>
      <c r="F290" s="104">
        <v>2111.5100000000002</v>
      </c>
      <c r="G290" s="104">
        <v>1807.28</v>
      </c>
      <c r="H290" s="104">
        <v>4000</v>
      </c>
      <c r="I290" s="104">
        <v>9000</v>
      </c>
      <c r="J290" s="104">
        <v>8000</v>
      </c>
      <c r="K290" s="104">
        <v>2000</v>
      </c>
      <c r="L290" s="104">
        <v>2000</v>
      </c>
    </row>
    <row r="291" spans="1:12" ht="12.75" hidden="1" customHeight="1" outlineLevel="3" x14ac:dyDescent="0.2">
      <c r="A291" s="23" t="s">
        <v>183</v>
      </c>
      <c r="B291" s="24"/>
      <c r="C291" s="23"/>
      <c r="D291" s="24">
        <v>633002</v>
      </c>
      <c r="E291" s="103" t="s">
        <v>2</v>
      </c>
      <c r="F291" s="104">
        <v>0.01</v>
      </c>
      <c r="G291" s="104">
        <v>1954.96</v>
      </c>
      <c r="H291" s="104">
        <v>1000</v>
      </c>
      <c r="I291" s="104">
        <v>200</v>
      </c>
      <c r="J291" s="104">
        <v>1000</v>
      </c>
      <c r="K291" s="104">
        <v>1500</v>
      </c>
      <c r="L291" s="104">
        <v>1500</v>
      </c>
    </row>
    <row r="292" spans="1:12" ht="12.75" hidden="1" customHeight="1" outlineLevel="3" x14ac:dyDescent="0.2">
      <c r="A292" s="23" t="s">
        <v>183</v>
      </c>
      <c r="B292" s="24"/>
      <c r="C292" s="23"/>
      <c r="D292" s="24">
        <v>633004</v>
      </c>
      <c r="E292" s="103" t="s">
        <v>223</v>
      </c>
      <c r="F292" s="104">
        <v>290.3</v>
      </c>
      <c r="G292" s="104">
        <v>0</v>
      </c>
      <c r="H292" s="104">
        <v>1500</v>
      </c>
      <c r="I292" s="104">
        <v>100</v>
      </c>
      <c r="J292" s="104">
        <v>1500</v>
      </c>
      <c r="K292" s="104">
        <v>500</v>
      </c>
      <c r="L292" s="104">
        <v>500</v>
      </c>
    </row>
    <row r="293" spans="1:12" ht="12.75" hidden="1" customHeight="1" outlineLevel="3" x14ac:dyDescent="0.2">
      <c r="A293" s="23" t="s">
        <v>183</v>
      </c>
      <c r="B293" s="24"/>
      <c r="C293" s="23"/>
      <c r="D293" s="24">
        <v>633006</v>
      </c>
      <c r="E293" s="103" t="s">
        <v>305</v>
      </c>
      <c r="F293" s="104">
        <v>8922.34</v>
      </c>
      <c r="G293" s="104">
        <f>2271.06+5430.15</f>
        <v>7701.2099999999991</v>
      </c>
      <c r="H293" s="104">
        <v>12000</v>
      </c>
      <c r="I293" s="104">
        <v>11000</v>
      </c>
      <c r="J293" s="104">
        <v>12000</v>
      </c>
      <c r="K293" s="104">
        <v>12500</v>
      </c>
      <c r="L293" s="104">
        <v>13000</v>
      </c>
    </row>
    <row r="294" spans="1:12" ht="12.75" hidden="1" customHeight="1" outlineLevel="3" x14ac:dyDescent="0.2">
      <c r="A294" s="23" t="s">
        <v>183</v>
      </c>
      <c r="B294" s="24"/>
      <c r="C294" s="23"/>
      <c r="D294" s="24">
        <v>633009</v>
      </c>
      <c r="E294" s="103" t="s">
        <v>203</v>
      </c>
      <c r="F294" s="104">
        <v>1634.04</v>
      </c>
      <c r="G294" s="104">
        <f>363.3+1136.94</f>
        <v>1500.24</v>
      </c>
      <c r="H294" s="104">
        <v>2000</v>
      </c>
      <c r="I294" s="104">
        <v>4000</v>
      </c>
      <c r="J294" s="104">
        <v>5000</v>
      </c>
      <c r="K294" s="104">
        <v>4500</v>
      </c>
      <c r="L294" s="104">
        <v>5000</v>
      </c>
    </row>
    <row r="295" spans="1:12" ht="12.75" hidden="1" customHeight="1" outlineLevel="3" x14ac:dyDescent="0.2">
      <c r="A295" s="23" t="s">
        <v>183</v>
      </c>
      <c r="B295" s="24"/>
      <c r="C295" s="23"/>
      <c r="D295" s="24">
        <v>633010</v>
      </c>
      <c r="E295" s="103" t="s">
        <v>204</v>
      </c>
      <c r="F295" s="104">
        <v>322.47000000000003</v>
      </c>
      <c r="G295" s="104">
        <v>176</v>
      </c>
      <c r="H295" s="104">
        <v>800</v>
      </c>
      <c r="I295" s="104">
        <v>800</v>
      </c>
      <c r="J295" s="104">
        <v>400</v>
      </c>
      <c r="K295" s="104">
        <v>400</v>
      </c>
      <c r="L295" s="104">
        <v>400</v>
      </c>
    </row>
    <row r="296" spans="1:12" ht="12.75" hidden="1" customHeight="1" outlineLevel="3" x14ac:dyDescent="0.2">
      <c r="A296" s="23" t="s">
        <v>183</v>
      </c>
      <c r="B296" s="24"/>
      <c r="C296" s="23"/>
      <c r="D296" s="24">
        <v>633013</v>
      </c>
      <c r="E296" s="103" t="s">
        <v>306</v>
      </c>
      <c r="F296" s="104">
        <v>299.85000000000002</v>
      </c>
      <c r="G296" s="104">
        <v>139</v>
      </c>
      <c r="H296" s="104">
        <v>290</v>
      </c>
      <c r="I296" s="104">
        <v>290</v>
      </c>
      <c r="J296" s="104">
        <v>200</v>
      </c>
      <c r="K296" s="104">
        <v>200</v>
      </c>
      <c r="L296" s="104">
        <v>200</v>
      </c>
    </row>
    <row r="297" spans="1:12" ht="12.75" customHeight="1" outlineLevel="2" collapsed="1" x14ac:dyDescent="0.2">
      <c r="A297" s="23" t="s">
        <v>183</v>
      </c>
      <c r="B297" s="24"/>
      <c r="C297" s="23" t="s">
        <v>179</v>
      </c>
      <c r="D297" s="24"/>
      <c r="E297" s="103" t="s">
        <v>205</v>
      </c>
      <c r="F297" s="104">
        <f t="shared" ref="F297:I297" si="205">SUM(F298:F299)</f>
        <v>4520.22</v>
      </c>
      <c r="G297" s="104">
        <f t="shared" ref="G297:H297" si="206">SUM(G298:G299)</f>
        <v>3737.29</v>
      </c>
      <c r="H297" s="104">
        <f t="shared" si="206"/>
        <v>5100</v>
      </c>
      <c r="I297" s="104">
        <f t="shared" si="205"/>
        <v>200</v>
      </c>
      <c r="J297" s="104">
        <f t="shared" ref="J297:L297" si="207">SUM(J298:J299)</f>
        <v>3200</v>
      </c>
      <c r="K297" s="104">
        <f t="shared" si="207"/>
        <v>3200</v>
      </c>
      <c r="L297" s="104">
        <f t="shared" si="207"/>
        <v>3250</v>
      </c>
    </row>
    <row r="298" spans="1:12" ht="12.75" hidden="1" customHeight="1" outlineLevel="3" x14ac:dyDescent="0.2">
      <c r="A298" s="23" t="s">
        <v>183</v>
      </c>
      <c r="B298" s="24"/>
      <c r="C298" s="23"/>
      <c r="D298" s="24">
        <v>635004</v>
      </c>
      <c r="E298" s="103" t="s">
        <v>329</v>
      </c>
      <c r="F298" s="104">
        <v>0</v>
      </c>
      <c r="G298" s="104">
        <v>0</v>
      </c>
      <c r="H298" s="104">
        <v>100</v>
      </c>
      <c r="I298" s="104">
        <v>200</v>
      </c>
      <c r="J298" s="104">
        <v>200</v>
      </c>
      <c r="K298" s="104">
        <v>200</v>
      </c>
      <c r="L298" s="104">
        <v>250</v>
      </c>
    </row>
    <row r="299" spans="1:12" ht="12.75" hidden="1" customHeight="1" outlineLevel="3" x14ac:dyDescent="0.2">
      <c r="A299" s="23" t="s">
        <v>183</v>
      </c>
      <c r="B299" s="24"/>
      <c r="C299" s="23"/>
      <c r="D299" s="24">
        <v>635006</v>
      </c>
      <c r="E299" s="103" t="s">
        <v>365</v>
      </c>
      <c r="F299" s="104">
        <v>4520.22</v>
      </c>
      <c r="G299" s="104">
        <v>3737.29</v>
      </c>
      <c r="H299" s="104">
        <v>5000</v>
      </c>
      <c r="I299" s="104">
        <v>0</v>
      </c>
      <c r="J299" s="104">
        <v>3000</v>
      </c>
      <c r="K299" s="104">
        <v>3000</v>
      </c>
      <c r="L299" s="104">
        <v>3000</v>
      </c>
    </row>
    <row r="300" spans="1:12" outlineLevel="2" collapsed="1" x14ac:dyDescent="0.2">
      <c r="A300" s="23" t="s">
        <v>185</v>
      </c>
      <c r="B300" s="24"/>
      <c r="C300" s="23" t="s">
        <v>206</v>
      </c>
      <c r="D300" s="24"/>
      <c r="E300" s="103" t="s">
        <v>207</v>
      </c>
      <c r="F300" s="104">
        <f t="shared" ref="F300:L300" si="208">F301</f>
        <v>34.130000000000003</v>
      </c>
      <c r="G300" s="104">
        <f t="shared" si="208"/>
        <v>1037.3499999999999</v>
      </c>
      <c r="H300" s="104">
        <f t="shared" si="208"/>
        <v>1200</v>
      </c>
      <c r="I300" s="104">
        <f t="shared" si="208"/>
        <v>1200</v>
      </c>
      <c r="J300" s="104">
        <f t="shared" si="208"/>
        <v>1000</v>
      </c>
      <c r="K300" s="104">
        <f t="shared" si="208"/>
        <v>1000</v>
      </c>
      <c r="L300" s="104">
        <f t="shared" si="208"/>
        <v>1000</v>
      </c>
    </row>
    <row r="301" spans="1:12" hidden="1" outlineLevel="3" x14ac:dyDescent="0.2">
      <c r="A301" s="23" t="s">
        <v>185</v>
      </c>
      <c r="B301" s="24"/>
      <c r="C301" s="23"/>
      <c r="D301" s="24">
        <v>636002</v>
      </c>
      <c r="E301" s="103" t="s">
        <v>180</v>
      </c>
      <c r="F301" s="104">
        <v>34.130000000000003</v>
      </c>
      <c r="G301" s="104">
        <v>1037.3499999999999</v>
      </c>
      <c r="H301" s="104">
        <v>1200</v>
      </c>
      <c r="I301" s="104">
        <v>1200</v>
      </c>
      <c r="J301" s="104">
        <v>1000</v>
      </c>
      <c r="K301" s="104">
        <v>1000</v>
      </c>
      <c r="L301" s="104">
        <v>1000</v>
      </c>
    </row>
    <row r="302" spans="1:12" ht="12.75" customHeight="1" outlineLevel="2" collapsed="1" x14ac:dyDescent="0.2">
      <c r="A302" s="23" t="s">
        <v>183</v>
      </c>
      <c r="B302" s="24"/>
      <c r="C302" s="23" t="s">
        <v>171</v>
      </c>
      <c r="D302" s="24"/>
      <c r="E302" s="103" t="s">
        <v>210</v>
      </c>
      <c r="F302" s="104">
        <f>SUM(F303:F308)</f>
        <v>2960.8900000000003</v>
      </c>
      <c r="G302" s="104">
        <f>SUM(G303:G308)</f>
        <v>5087.6000000000004</v>
      </c>
      <c r="H302" s="104">
        <f>SUM(H303:H308)</f>
        <v>6730</v>
      </c>
      <c r="I302" s="104">
        <f>SUM(I303:I308)</f>
        <v>6380</v>
      </c>
      <c r="J302" s="104">
        <f>SUM(J303:J308)</f>
        <v>6830</v>
      </c>
      <c r="K302" s="104">
        <f t="shared" ref="K302:L302" si="209">SUM(K303:K308)</f>
        <v>7230</v>
      </c>
      <c r="L302" s="104">
        <f t="shared" si="209"/>
        <v>7830</v>
      </c>
    </row>
    <row r="303" spans="1:12" ht="12.75" hidden="1" customHeight="1" outlineLevel="3" x14ac:dyDescent="0.2">
      <c r="A303" s="23" t="s">
        <v>183</v>
      </c>
      <c r="B303" s="24"/>
      <c r="C303" s="23"/>
      <c r="D303" s="24">
        <v>637001</v>
      </c>
      <c r="E303" s="103" t="s">
        <v>211</v>
      </c>
      <c r="F303" s="104">
        <v>177.8</v>
      </c>
      <c r="G303" s="104">
        <v>406</v>
      </c>
      <c r="H303" s="104">
        <v>500</v>
      </c>
      <c r="I303" s="104">
        <v>500</v>
      </c>
      <c r="J303" s="104">
        <v>500</v>
      </c>
      <c r="K303" s="104">
        <v>500</v>
      </c>
      <c r="L303" s="104">
        <v>500</v>
      </c>
    </row>
    <row r="304" spans="1:12" ht="12.75" hidden="1" customHeight="1" outlineLevel="3" x14ac:dyDescent="0.2">
      <c r="A304" s="23" t="s">
        <v>183</v>
      </c>
      <c r="B304" s="24"/>
      <c r="C304" s="23"/>
      <c r="D304" s="24">
        <v>637004</v>
      </c>
      <c r="E304" s="103" t="s">
        <v>212</v>
      </c>
      <c r="F304" s="104">
        <v>943.2</v>
      </c>
      <c r="G304" s="104">
        <v>2392.0300000000002</v>
      </c>
      <c r="H304" s="104">
        <v>3000</v>
      </c>
      <c r="I304" s="104">
        <v>3000</v>
      </c>
      <c r="J304" s="104">
        <v>2200</v>
      </c>
      <c r="K304" s="104">
        <v>2500</v>
      </c>
      <c r="L304" s="104">
        <v>3000</v>
      </c>
    </row>
    <row r="305" spans="1:12" ht="12.75" hidden="1" customHeight="1" outlineLevel="3" x14ac:dyDescent="0.2">
      <c r="A305" s="23" t="s">
        <v>183</v>
      </c>
      <c r="B305" s="24"/>
      <c r="C305" s="23"/>
      <c r="D305" s="24">
        <v>637015</v>
      </c>
      <c r="E305" s="103" t="s">
        <v>256</v>
      </c>
      <c r="F305" s="104">
        <v>126.14</v>
      </c>
      <c r="G305" s="104">
        <v>126.14</v>
      </c>
      <c r="H305" s="104">
        <v>130</v>
      </c>
      <c r="I305" s="104">
        <v>130</v>
      </c>
      <c r="J305" s="104">
        <v>130</v>
      </c>
      <c r="K305" s="104">
        <v>130</v>
      </c>
      <c r="L305" s="104">
        <v>130</v>
      </c>
    </row>
    <row r="306" spans="1:12" ht="12.75" hidden="1" customHeight="1" outlineLevel="3" x14ac:dyDescent="0.2">
      <c r="A306" s="23" t="s">
        <v>183</v>
      </c>
      <c r="B306" s="24"/>
      <c r="C306" s="23"/>
      <c r="D306" s="24">
        <v>637016</v>
      </c>
      <c r="E306" s="103" t="s">
        <v>54</v>
      </c>
      <c r="F306" s="104">
        <v>1713.75</v>
      </c>
      <c r="G306" s="104">
        <v>2163.4299999999998</v>
      </c>
      <c r="H306" s="104">
        <v>2600</v>
      </c>
      <c r="I306" s="104">
        <v>2600</v>
      </c>
      <c r="J306" s="104">
        <v>3000</v>
      </c>
      <c r="K306" s="104">
        <v>3100</v>
      </c>
      <c r="L306" s="104">
        <v>3200</v>
      </c>
    </row>
    <row r="307" spans="1:12" ht="12.75" hidden="1" customHeight="1" outlineLevel="3" x14ac:dyDescent="0.2">
      <c r="A307" s="23" t="s">
        <v>183</v>
      </c>
      <c r="B307" s="24"/>
      <c r="C307" s="23"/>
      <c r="D307" s="24">
        <v>637027</v>
      </c>
      <c r="E307" s="103" t="s">
        <v>220</v>
      </c>
      <c r="F307" s="104">
        <v>0</v>
      </c>
      <c r="G307" s="104">
        <v>0</v>
      </c>
      <c r="H307" s="104">
        <v>500</v>
      </c>
      <c r="I307" s="104">
        <v>0</v>
      </c>
      <c r="J307" s="104">
        <v>500</v>
      </c>
      <c r="K307" s="104">
        <v>500</v>
      </c>
      <c r="L307" s="104">
        <v>500</v>
      </c>
    </row>
    <row r="308" spans="1:12" ht="12.75" hidden="1" customHeight="1" outlineLevel="3" x14ac:dyDescent="0.2">
      <c r="A308" s="23" t="s">
        <v>183</v>
      </c>
      <c r="B308" s="24"/>
      <c r="C308" s="23"/>
      <c r="D308" s="24">
        <v>637040</v>
      </c>
      <c r="E308" s="103" t="s">
        <v>430</v>
      </c>
      <c r="F308" s="104">
        <v>0</v>
      </c>
      <c r="G308" s="104">
        <v>0</v>
      </c>
      <c r="H308" s="104">
        <v>0</v>
      </c>
      <c r="I308" s="104">
        <v>150</v>
      </c>
      <c r="J308" s="104">
        <v>500</v>
      </c>
      <c r="K308" s="104">
        <v>500</v>
      </c>
      <c r="L308" s="104">
        <v>500</v>
      </c>
    </row>
    <row r="309" spans="1:12" ht="12.75" customHeight="1" outlineLevel="1" x14ac:dyDescent="0.2">
      <c r="A309" s="23" t="s">
        <v>183</v>
      </c>
      <c r="B309" s="24">
        <v>640</v>
      </c>
      <c r="C309" s="23"/>
      <c r="D309" s="24"/>
      <c r="E309" s="22" t="s">
        <v>285</v>
      </c>
      <c r="F309" s="104">
        <f t="shared" ref="F309:L310" si="210">F310</f>
        <v>29944</v>
      </c>
      <c r="G309" s="104">
        <f t="shared" si="210"/>
        <v>36899</v>
      </c>
      <c r="H309" s="104">
        <f t="shared" si="210"/>
        <v>34001</v>
      </c>
      <c r="I309" s="104">
        <f t="shared" si="210"/>
        <v>34001</v>
      </c>
      <c r="J309" s="104">
        <f t="shared" si="210"/>
        <v>38000</v>
      </c>
      <c r="K309" s="104">
        <f t="shared" si="210"/>
        <v>36000</v>
      </c>
      <c r="L309" s="104">
        <f t="shared" si="210"/>
        <v>36000</v>
      </c>
    </row>
    <row r="310" spans="1:12" ht="12.75" customHeight="1" outlineLevel="2" x14ac:dyDescent="0.2">
      <c r="A310" s="23" t="s">
        <v>183</v>
      </c>
      <c r="B310" s="24"/>
      <c r="C310" s="23" t="s">
        <v>187</v>
      </c>
      <c r="D310" s="24"/>
      <c r="E310" s="103" t="s">
        <v>310</v>
      </c>
      <c r="F310" s="104">
        <f t="shared" si="210"/>
        <v>29944</v>
      </c>
      <c r="G310" s="104">
        <f t="shared" si="210"/>
        <v>36899</v>
      </c>
      <c r="H310" s="104">
        <f t="shared" si="210"/>
        <v>34001</v>
      </c>
      <c r="I310" s="104">
        <f t="shared" si="210"/>
        <v>34001</v>
      </c>
      <c r="J310" s="104">
        <f t="shared" si="210"/>
        <v>38000</v>
      </c>
      <c r="K310" s="104">
        <f t="shared" si="210"/>
        <v>36000</v>
      </c>
      <c r="L310" s="104">
        <f t="shared" si="210"/>
        <v>36000</v>
      </c>
    </row>
    <row r="311" spans="1:12" ht="12.75" hidden="1" customHeight="1" outlineLevel="3" x14ac:dyDescent="0.2">
      <c r="A311" s="23" t="s">
        <v>183</v>
      </c>
      <c r="B311" s="24"/>
      <c r="C311" s="23"/>
      <c r="D311" s="24">
        <v>642005</v>
      </c>
      <c r="E311" s="103" t="s">
        <v>330</v>
      </c>
      <c r="F311" s="104">
        <v>29944</v>
      </c>
      <c r="G311" s="104">
        <v>36899</v>
      </c>
      <c r="H311" s="104">
        <v>34001</v>
      </c>
      <c r="I311" s="104">
        <v>34001</v>
      </c>
      <c r="J311" s="104">
        <v>38000</v>
      </c>
      <c r="K311" s="104">
        <v>36000</v>
      </c>
      <c r="L311" s="104">
        <v>36000</v>
      </c>
    </row>
    <row r="312" spans="1:12" ht="15.75" x14ac:dyDescent="0.2">
      <c r="A312" s="172" t="s">
        <v>73</v>
      </c>
      <c r="B312" s="172"/>
      <c r="C312" s="172"/>
      <c r="D312" s="100" t="s">
        <v>43</v>
      </c>
      <c r="E312" s="100"/>
      <c r="F312" s="102">
        <f t="shared" ref="F312:H312" si="211">F313+F315+F325</f>
        <v>293992.59999999998</v>
      </c>
      <c r="G312" s="102">
        <f t="shared" si="211"/>
        <v>0</v>
      </c>
      <c r="H312" s="102">
        <f t="shared" si="211"/>
        <v>0</v>
      </c>
      <c r="I312" s="102">
        <f t="shared" ref="I312:J312" si="212">I313+I315+I325</f>
        <v>0</v>
      </c>
      <c r="J312" s="102">
        <f t="shared" si="212"/>
        <v>0</v>
      </c>
      <c r="K312" s="102">
        <f t="shared" ref="K312:L312" si="213">K313+K315+K325</f>
        <v>0</v>
      </c>
      <c r="L312" s="102">
        <f t="shared" si="213"/>
        <v>0</v>
      </c>
    </row>
    <row r="313" spans="1:12" outlineLevel="1" x14ac:dyDescent="0.2">
      <c r="A313" s="23" t="s">
        <v>184</v>
      </c>
      <c r="B313" s="24">
        <v>610</v>
      </c>
      <c r="C313" s="23"/>
      <c r="D313" s="24"/>
      <c r="E313" s="103" t="s">
        <v>284</v>
      </c>
      <c r="F313" s="104">
        <f t="shared" ref="F313:L313" si="214">F314</f>
        <v>191691.2</v>
      </c>
      <c r="G313" s="104">
        <f t="shared" si="214"/>
        <v>0</v>
      </c>
      <c r="H313" s="104">
        <f t="shared" si="214"/>
        <v>0</v>
      </c>
      <c r="I313" s="104">
        <f t="shared" si="214"/>
        <v>0</v>
      </c>
      <c r="J313" s="104">
        <f t="shared" si="214"/>
        <v>0</v>
      </c>
      <c r="K313" s="104">
        <f t="shared" si="214"/>
        <v>0</v>
      </c>
      <c r="L313" s="104">
        <f t="shared" si="214"/>
        <v>0</v>
      </c>
    </row>
    <row r="314" spans="1:12" outlineLevel="2" x14ac:dyDescent="0.2">
      <c r="A314" s="23" t="s">
        <v>184</v>
      </c>
      <c r="B314" s="24"/>
      <c r="C314" s="24">
        <v>611</v>
      </c>
      <c r="D314" s="24"/>
      <c r="E314" s="103" t="s">
        <v>0</v>
      </c>
      <c r="F314" s="104">
        <v>191691.2</v>
      </c>
      <c r="G314" s="104">
        <v>0</v>
      </c>
      <c r="H314" s="104">
        <v>0</v>
      </c>
      <c r="I314" s="104">
        <v>0</v>
      </c>
      <c r="J314" s="104">
        <v>0</v>
      </c>
      <c r="K314" s="104">
        <v>0</v>
      </c>
      <c r="L314" s="104">
        <v>0</v>
      </c>
    </row>
    <row r="315" spans="1:12" outlineLevel="1" x14ac:dyDescent="0.2">
      <c r="A315" s="23" t="s">
        <v>184</v>
      </c>
      <c r="B315" s="24">
        <v>620</v>
      </c>
      <c r="C315" s="24"/>
      <c r="D315" s="24"/>
      <c r="E315" s="103" t="s">
        <v>188</v>
      </c>
      <c r="F315" s="104">
        <f>SUM(F316:F318)</f>
        <v>70420.53</v>
      </c>
      <c r="G315" s="104">
        <f>SUM(G316:G318)</f>
        <v>0</v>
      </c>
      <c r="H315" s="104">
        <f t="shared" ref="H315:I315" si="215">SUM(H316:H318)</f>
        <v>0</v>
      </c>
      <c r="I315" s="104">
        <f t="shared" si="215"/>
        <v>0</v>
      </c>
      <c r="J315" s="104">
        <f t="shared" ref="J315" si="216">SUM(J316:J318)</f>
        <v>0</v>
      </c>
      <c r="K315" s="104">
        <f t="shared" ref="K315:L315" si="217">SUM(K316:K318)</f>
        <v>0</v>
      </c>
      <c r="L315" s="104">
        <f t="shared" si="217"/>
        <v>0</v>
      </c>
    </row>
    <row r="316" spans="1:12" outlineLevel="2" x14ac:dyDescent="0.2">
      <c r="A316" s="23" t="s">
        <v>184</v>
      </c>
      <c r="B316" s="24"/>
      <c r="C316" s="23" t="s">
        <v>172</v>
      </c>
      <c r="D316" s="24"/>
      <c r="E316" s="103" t="s">
        <v>189</v>
      </c>
      <c r="F316" s="104">
        <v>16080.39</v>
      </c>
      <c r="G316" s="104">
        <v>0</v>
      </c>
      <c r="H316" s="104">
        <v>0</v>
      </c>
      <c r="I316" s="104">
        <v>0</v>
      </c>
      <c r="J316" s="104">
        <v>0</v>
      </c>
      <c r="K316" s="104">
        <v>0</v>
      </c>
      <c r="L316" s="104">
        <v>0</v>
      </c>
    </row>
    <row r="317" spans="1:12" outlineLevel="2" x14ac:dyDescent="0.2">
      <c r="A317" s="23" t="s">
        <v>184</v>
      </c>
      <c r="B317" s="24"/>
      <c r="C317" s="23" t="s">
        <v>173</v>
      </c>
      <c r="D317" s="24"/>
      <c r="E317" s="103" t="s">
        <v>190</v>
      </c>
      <c r="F317" s="104">
        <v>2290.25</v>
      </c>
      <c r="G317" s="104">
        <v>0</v>
      </c>
      <c r="H317" s="104">
        <v>0</v>
      </c>
      <c r="I317" s="104">
        <v>0</v>
      </c>
      <c r="J317" s="104">
        <v>0</v>
      </c>
      <c r="K317" s="104">
        <v>0</v>
      </c>
      <c r="L317" s="104">
        <v>0</v>
      </c>
    </row>
    <row r="318" spans="1:12" outlineLevel="2" x14ac:dyDescent="0.2">
      <c r="A318" s="23" t="s">
        <v>184</v>
      </c>
      <c r="B318" s="24"/>
      <c r="C318" s="23" t="s">
        <v>174</v>
      </c>
      <c r="D318" s="24"/>
      <c r="E318" s="103" t="s">
        <v>191</v>
      </c>
      <c r="F318" s="104">
        <f t="shared" ref="F318" si="218">SUM(F319:F324)</f>
        <v>52049.89</v>
      </c>
      <c r="G318" s="104">
        <f>SUM(G319:G324)</f>
        <v>0</v>
      </c>
      <c r="H318" s="104">
        <f t="shared" ref="H318:I318" si="219">SUM(H319:H324)</f>
        <v>0</v>
      </c>
      <c r="I318" s="104">
        <f t="shared" si="219"/>
        <v>0</v>
      </c>
      <c r="J318" s="104">
        <f t="shared" ref="J318" si="220">SUM(J319:J324)</f>
        <v>0</v>
      </c>
      <c r="K318" s="104">
        <f t="shared" ref="K318:L318" si="221">SUM(K319:K324)</f>
        <v>0</v>
      </c>
      <c r="L318" s="104">
        <f t="shared" si="221"/>
        <v>0</v>
      </c>
    </row>
    <row r="319" spans="1:12" hidden="1" outlineLevel="3" x14ac:dyDescent="0.2">
      <c r="A319" s="23" t="s">
        <v>184</v>
      </c>
      <c r="B319" s="24"/>
      <c r="C319" s="23"/>
      <c r="D319" s="24">
        <v>625001</v>
      </c>
      <c r="E319" s="103" t="s">
        <v>192</v>
      </c>
      <c r="F319" s="104">
        <v>2898.4</v>
      </c>
      <c r="G319" s="104">
        <v>0</v>
      </c>
      <c r="H319" s="104">
        <v>0</v>
      </c>
      <c r="I319" s="104">
        <v>0</v>
      </c>
      <c r="J319" s="104">
        <v>0</v>
      </c>
      <c r="K319" s="104">
        <v>0</v>
      </c>
      <c r="L319" s="104">
        <v>0</v>
      </c>
    </row>
    <row r="320" spans="1:12" hidden="1" outlineLevel="3" x14ac:dyDescent="0.2">
      <c r="A320" s="23" t="s">
        <v>184</v>
      </c>
      <c r="B320" s="24"/>
      <c r="C320" s="23"/>
      <c r="D320" s="24">
        <v>625002</v>
      </c>
      <c r="E320" s="103" t="s">
        <v>193</v>
      </c>
      <c r="F320" s="104">
        <v>29247.34</v>
      </c>
      <c r="G320" s="104">
        <v>0</v>
      </c>
      <c r="H320" s="104">
        <v>0</v>
      </c>
      <c r="I320" s="104">
        <v>0</v>
      </c>
      <c r="J320" s="104">
        <v>0</v>
      </c>
      <c r="K320" s="104">
        <v>0</v>
      </c>
      <c r="L320" s="104">
        <v>0</v>
      </c>
    </row>
    <row r="321" spans="1:12" hidden="1" outlineLevel="3" x14ac:dyDescent="0.2">
      <c r="A321" s="23" t="s">
        <v>184</v>
      </c>
      <c r="B321" s="24"/>
      <c r="C321" s="23"/>
      <c r="D321" s="24">
        <v>625003</v>
      </c>
      <c r="E321" s="103" t="s">
        <v>194</v>
      </c>
      <c r="F321" s="104">
        <v>1670.22</v>
      </c>
      <c r="G321" s="104">
        <v>0</v>
      </c>
      <c r="H321" s="104">
        <v>0</v>
      </c>
      <c r="I321" s="104">
        <v>0</v>
      </c>
      <c r="J321" s="104">
        <v>0</v>
      </c>
      <c r="K321" s="104">
        <v>0</v>
      </c>
      <c r="L321" s="104">
        <v>0</v>
      </c>
    </row>
    <row r="322" spans="1:12" hidden="1" outlineLevel="3" x14ac:dyDescent="0.2">
      <c r="A322" s="23" t="s">
        <v>184</v>
      </c>
      <c r="B322" s="24"/>
      <c r="C322" s="23"/>
      <c r="D322" s="24">
        <v>625004</v>
      </c>
      <c r="E322" s="103" t="s">
        <v>195</v>
      </c>
      <c r="F322" s="104">
        <v>6256</v>
      </c>
      <c r="G322" s="104">
        <v>0</v>
      </c>
      <c r="H322" s="104">
        <v>0</v>
      </c>
      <c r="I322" s="104">
        <v>0</v>
      </c>
      <c r="J322" s="104">
        <v>0</v>
      </c>
      <c r="K322" s="104">
        <v>0</v>
      </c>
      <c r="L322" s="104">
        <v>0</v>
      </c>
    </row>
    <row r="323" spans="1:12" hidden="1" outlineLevel="3" x14ac:dyDescent="0.2">
      <c r="A323" s="23" t="s">
        <v>184</v>
      </c>
      <c r="B323" s="24"/>
      <c r="C323" s="23"/>
      <c r="D323" s="24">
        <v>625005</v>
      </c>
      <c r="E323" s="103" t="s">
        <v>196</v>
      </c>
      <c r="F323" s="104">
        <v>2055.5300000000002</v>
      </c>
      <c r="G323" s="104">
        <v>0</v>
      </c>
      <c r="H323" s="104">
        <v>0</v>
      </c>
      <c r="I323" s="104">
        <v>0</v>
      </c>
      <c r="J323" s="104">
        <v>0</v>
      </c>
      <c r="K323" s="104">
        <v>0</v>
      </c>
      <c r="L323" s="104">
        <v>0</v>
      </c>
    </row>
    <row r="324" spans="1:12" hidden="1" outlineLevel="3" x14ac:dyDescent="0.2">
      <c r="A324" s="23" t="s">
        <v>184</v>
      </c>
      <c r="B324" s="24"/>
      <c r="C324" s="23"/>
      <c r="D324" s="24">
        <v>625007</v>
      </c>
      <c r="E324" s="103" t="s">
        <v>197</v>
      </c>
      <c r="F324" s="104">
        <v>9922.4</v>
      </c>
      <c r="G324" s="104">
        <v>0</v>
      </c>
      <c r="H324" s="104">
        <v>0</v>
      </c>
      <c r="I324" s="104">
        <v>0</v>
      </c>
      <c r="J324" s="104">
        <v>0</v>
      </c>
      <c r="K324" s="104">
        <v>0</v>
      </c>
      <c r="L324" s="104">
        <v>0</v>
      </c>
    </row>
    <row r="325" spans="1:12" outlineLevel="1" x14ac:dyDescent="0.2">
      <c r="A325" s="23" t="s">
        <v>184</v>
      </c>
      <c r="B325" s="24">
        <v>630</v>
      </c>
      <c r="C325" s="23"/>
      <c r="D325" s="24"/>
      <c r="E325" s="103" t="s">
        <v>215</v>
      </c>
      <c r="F325" s="104">
        <f t="shared" ref="F325:L325" si="222">F326+F328+F335+F341+F343+F346</f>
        <v>31880.869999999995</v>
      </c>
      <c r="G325" s="104">
        <f t="shared" si="222"/>
        <v>0</v>
      </c>
      <c r="H325" s="104">
        <f t="shared" ref="H325" si="223">H326+H328+H335+H341+H343+H346</f>
        <v>0</v>
      </c>
      <c r="I325" s="104">
        <f t="shared" si="222"/>
        <v>0</v>
      </c>
      <c r="J325" s="104">
        <f t="shared" si="222"/>
        <v>0</v>
      </c>
      <c r="K325" s="104">
        <f t="shared" ref="K325" si="224">K326+K328+K335+K341+K343+K346</f>
        <v>0</v>
      </c>
      <c r="L325" s="104">
        <f t="shared" si="222"/>
        <v>0</v>
      </c>
    </row>
    <row r="326" spans="1:12" outlineLevel="2" x14ac:dyDescent="0.2">
      <c r="A326" s="23" t="s">
        <v>184</v>
      </c>
      <c r="B326" s="24"/>
      <c r="C326" s="23" t="s">
        <v>216</v>
      </c>
      <c r="D326" s="24"/>
      <c r="E326" s="103" t="s">
        <v>1</v>
      </c>
      <c r="F326" s="104">
        <f t="shared" ref="F326:L326" si="225">F327</f>
        <v>140.66</v>
      </c>
      <c r="G326" s="104">
        <f t="shared" si="225"/>
        <v>0</v>
      </c>
      <c r="H326" s="104">
        <f t="shared" si="225"/>
        <v>0</v>
      </c>
      <c r="I326" s="104">
        <f t="shared" si="225"/>
        <v>0</v>
      </c>
      <c r="J326" s="104">
        <f t="shared" si="225"/>
        <v>0</v>
      </c>
      <c r="K326" s="104">
        <f t="shared" si="225"/>
        <v>0</v>
      </c>
      <c r="L326" s="104">
        <f t="shared" si="225"/>
        <v>0</v>
      </c>
    </row>
    <row r="327" spans="1:12" hidden="1" outlineLevel="3" x14ac:dyDescent="0.2">
      <c r="A327" s="23" t="s">
        <v>184</v>
      </c>
      <c r="B327" s="24"/>
      <c r="C327" s="23"/>
      <c r="D327" s="24">
        <v>631001</v>
      </c>
      <c r="E327" s="103" t="s">
        <v>217</v>
      </c>
      <c r="F327" s="104">
        <v>140.66</v>
      </c>
      <c r="G327" s="104">
        <v>0</v>
      </c>
      <c r="H327" s="104">
        <v>0</v>
      </c>
      <c r="I327" s="104">
        <v>0</v>
      </c>
      <c r="J327" s="104">
        <v>0</v>
      </c>
      <c r="K327" s="104">
        <v>0</v>
      </c>
      <c r="L327" s="104">
        <v>0</v>
      </c>
    </row>
    <row r="328" spans="1:12" outlineLevel="2" collapsed="1" x14ac:dyDescent="0.2">
      <c r="A328" s="23" t="s">
        <v>184</v>
      </c>
      <c r="B328" s="24"/>
      <c r="C328" s="23" t="s">
        <v>186</v>
      </c>
      <c r="D328" s="24"/>
      <c r="E328" s="103" t="s">
        <v>198</v>
      </c>
      <c r="F328" s="104">
        <f t="shared" ref="F328:L328" si="226">SUM(F329:F334)</f>
        <v>8078.29</v>
      </c>
      <c r="G328" s="104">
        <f>SUM(G329:G334)</f>
        <v>0</v>
      </c>
      <c r="H328" s="104">
        <f t="shared" ref="H328" si="227">SUM(H329:H334)</f>
        <v>0</v>
      </c>
      <c r="I328" s="104">
        <f t="shared" si="226"/>
        <v>0</v>
      </c>
      <c r="J328" s="104">
        <f>SUM(J329:J334)</f>
        <v>0</v>
      </c>
      <c r="K328" s="104">
        <f t="shared" ref="K328" si="228">SUM(K329:K334)</f>
        <v>0</v>
      </c>
      <c r="L328" s="104">
        <f t="shared" si="226"/>
        <v>0</v>
      </c>
    </row>
    <row r="329" spans="1:12" hidden="1" outlineLevel="3" x14ac:dyDescent="0.2">
      <c r="A329" s="23" t="s">
        <v>184</v>
      </c>
      <c r="B329" s="24"/>
      <c r="C329" s="23"/>
      <c r="D329" s="24">
        <v>632001</v>
      </c>
      <c r="E329" s="103" t="s">
        <v>269</v>
      </c>
      <c r="F329" s="104">
        <v>4028.03</v>
      </c>
      <c r="G329" s="104">
        <v>0</v>
      </c>
      <c r="H329" s="104">
        <v>0</v>
      </c>
      <c r="I329" s="104">
        <v>0</v>
      </c>
      <c r="J329" s="104">
        <v>0</v>
      </c>
      <c r="K329" s="104">
        <v>0</v>
      </c>
      <c r="L329" s="104">
        <v>0</v>
      </c>
    </row>
    <row r="330" spans="1:12" hidden="1" outlineLevel="3" x14ac:dyDescent="0.2">
      <c r="A330" s="23" t="s">
        <v>184</v>
      </c>
      <c r="B330" s="24"/>
      <c r="C330" s="23"/>
      <c r="D330" s="24">
        <v>632001</v>
      </c>
      <c r="E330" s="103" t="s">
        <v>270</v>
      </c>
      <c r="F330" s="104">
        <v>1848.58</v>
      </c>
      <c r="G330" s="104">
        <v>0</v>
      </c>
      <c r="H330" s="104">
        <v>0</v>
      </c>
      <c r="I330" s="104">
        <v>0</v>
      </c>
      <c r="J330" s="104">
        <v>0</v>
      </c>
      <c r="K330" s="104">
        <v>0</v>
      </c>
      <c r="L330" s="104">
        <v>0</v>
      </c>
    </row>
    <row r="331" spans="1:12" hidden="1" outlineLevel="3" x14ac:dyDescent="0.2">
      <c r="A331" s="23" t="s">
        <v>184</v>
      </c>
      <c r="B331" s="24"/>
      <c r="C331" s="23"/>
      <c r="D331" s="24">
        <v>632002</v>
      </c>
      <c r="E331" s="103" t="s">
        <v>199</v>
      </c>
      <c r="F331" s="104">
        <v>1887.91</v>
      </c>
      <c r="G331" s="104">
        <v>0</v>
      </c>
      <c r="H331" s="104">
        <v>0</v>
      </c>
      <c r="I331" s="104">
        <v>0</v>
      </c>
      <c r="J331" s="104">
        <v>0</v>
      </c>
      <c r="K331" s="104">
        <v>0</v>
      </c>
      <c r="L331" s="104">
        <v>0</v>
      </c>
    </row>
    <row r="332" spans="1:12" hidden="1" outlineLevel="3" x14ac:dyDescent="0.2">
      <c r="A332" s="23" t="s">
        <v>184</v>
      </c>
      <c r="B332" s="24"/>
      <c r="C332" s="23"/>
      <c r="D332" s="24">
        <v>632003</v>
      </c>
      <c r="E332" s="103" t="s">
        <v>200</v>
      </c>
      <c r="F332" s="104">
        <v>0</v>
      </c>
      <c r="G332" s="104">
        <v>0</v>
      </c>
      <c r="H332" s="104">
        <v>0</v>
      </c>
      <c r="I332" s="104">
        <v>0</v>
      </c>
      <c r="J332" s="104">
        <v>0</v>
      </c>
      <c r="K332" s="104">
        <v>0</v>
      </c>
      <c r="L332" s="104">
        <v>0</v>
      </c>
    </row>
    <row r="333" spans="1:12" hidden="1" outlineLevel="3" x14ac:dyDescent="0.2">
      <c r="A333" s="23" t="s">
        <v>184</v>
      </c>
      <c r="B333" s="24"/>
      <c r="C333" s="23"/>
      <c r="D333" s="24">
        <v>632003</v>
      </c>
      <c r="E333" s="103" t="s">
        <v>271</v>
      </c>
      <c r="F333" s="104">
        <v>104.9</v>
      </c>
      <c r="G333" s="104">
        <v>0</v>
      </c>
      <c r="H333" s="104">
        <v>0</v>
      </c>
      <c r="I333" s="104">
        <v>0</v>
      </c>
      <c r="J333" s="104">
        <v>0</v>
      </c>
      <c r="K333" s="104">
        <v>0</v>
      </c>
      <c r="L333" s="104">
        <v>0</v>
      </c>
    </row>
    <row r="334" spans="1:12" hidden="1" outlineLevel="3" x14ac:dyDescent="0.2">
      <c r="A334" s="23" t="s">
        <v>184</v>
      </c>
      <c r="B334" s="24"/>
      <c r="C334" s="23"/>
      <c r="D334" s="24">
        <v>632005</v>
      </c>
      <c r="E334" s="103" t="s">
        <v>400</v>
      </c>
      <c r="F334" s="104">
        <v>208.87</v>
      </c>
      <c r="G334" s="104">
        <v>0</v>
      </c>
      <c r="H334" s="104">
        <v>0</v>
      </c>
      <c r="I334" s="104">
        <v>0</v>
      </c>
      <c r="J334" s="104">
        <v>0</v>
      </c>
      <c r="K334" s="104">
        <v>0</v>
      </c>
      <c r="L334" s="104">
        <v>0</v>
      </c>
    </row>
    <row r="335" spans="1:12" outlineLevel="2" collapsed="1" x14ac:dyDescent="0.2">
      <c r="A335" s="23" t="s">
        <v>184</v>
      </c>
      <c r="B335" s="24"/>
      <c r="C335" s="23" t="s">
        <v>177</v>
      </c>
      <c r="D335" s="24"/>
      <c r="E335" s="103" t="s">
        <v>201</v>
      </c>
      <c r="F335" s="104">
        <f t="shared" ref="F335:L335" si="229">SUM(F336:F340)</f>
        <v>8955.2999999999993</v>
      </c>
      <c r="G335" s="104">
        <f t="shared" si="229"/>
        <v>0</v>
      </c>
      <c r="H335" s="104">
        <f t="shared" ref="H335" si="230">SUM(H336:H340)</f>
        <v>0</v>
      </c>
      <c r="I335" s="104">
        <f t="shared" si="229"/>
        <v>0</v>
      </c>
      <c r="J335" s="104">
        <f t="shared" si="229"/>
        <v>0</v>
      </c>
      <c r="K335" s="104">
        <f t="shared" ref="K335" si="231">SUM(K336:K340)</f>
        <v>0</v>
      </c>
      <c r="L335" s="104">
        <f t="shared" si="229"/>
        <v>0</v>
      </c>
    </row>
    <row r="336" spans="1:12" hidden="1" outlineLevel="3" x14ac:dyDescent="0.2">
      <c r="A336" s="23" t="s">
        <v>184</v>
      </c>
      <c r="B336" s="24"/>
      <c r="C336" s="23"/>
      <c r="D336" s="24">
        <v>633001</v>
      </c>
      <c r="E336" s="103" t="s">
        <v>230</v>
      </c>
      <c r="F336" s="104">
        <v>6680.5</v>
      </c>
      <c r="G336" s="104">
        <v>0</v>
      </c>
      <c r="H336" s="104">
        <v>0</v>
      </c>
      <c r="I336" s="104">
        <v>0</v>
      </c>
      <c r="J336" s="104">
        <v>0</v>
      </c>
      <c r="K336" s="104">
        <v>0</v>
      </c>
      <c r="L336" s="104">
        <v>0</v>
      </c>
    </row>
    <row r="337" spans="1:12" hidden="1" outlineLevel="3" x14ac:dyDescent="0.2">
      <c r="A337" s="23" t="s">
        <v>184</v>
      </c>
      <c r="B337" s="24"/>
      <c r="C337" s="23"/>
      <c r="D337" s="24">
        <v>633006</v>
      </c>
      <c r="E337" s="103" t="s">
        <v>202</v>
      </c>
      <c r="F337" s="104">
        <v>1778.55</v>
      </c>
      <c r="G337" s="104">
        <v>0</v>
      </c>
      <c r="H337" s="104">
        <v>0</v>
      </c>
      <c r="I337" s="104">
        <v>0</v>
      </c>
      <c r="J337" s="104">
        <v>0</v>
      </c>
      <c r="K337" s="104">
        <v>0</v>
      </c>
      <c r="L337" s="104">
        <v>0</v>
      </c>
    </row>
    <row r="338" spans="1:12" hidden="1" outlineLevel="3" x14ac:dyDescent="0.2">
      <c r="A338" s="23" t="s">
        <v>184</v>
      </c>
      <c r="B338" s="24"/>
      <c r="C338" s="23"/>
      <c r="D338" s="24">
        <v>633009</v>
      </c>
      <c r="E338" s="103" t="s">
        <v>203</v>
      </c>
      <c r="F338" s="104">
        <v>496.25</v>
      </c>
      <c r="G338" s="104">
        <v>0</v>
      </c>
      <c r="H338" s="104">
        <v>0</v>
      </c>
      <c r="I338" s="104">
        <v>0</v>
      </c>
      <c r="J338" s="104">
        <v>0</v>
      </c>
      <c r="K338" s="104">
        <v>0</v>
      </c>
      <c r="L338" s="104">
        <v>0</v>
      </c>
    </row>
    <row r="339" spans="1:12" hidden="1" outlineLevel="3" x14ac:dyDescent="0.2">
      <c r="A339" s="23" t="s">
        <v>184</v>
      </c>
      <c r="B339" s="24"/>
      <c r="C339" s="23"/>
      <c r="D339" s="24">
        <v>633010</v>
      </c>
      <c r="E339" s="103" t="s">
        <v>204</v>
      </c>
      <c r="F339" s="104">
        <v>0</v>
      </c>
      <c r="G339" s="104">
        <v>0</v>
      </c>
      <c r="H339" s="104">
        <v>0</v>
      </c>
      <c r="I339" s="104">
        <v>0</v>
      </c>
      <c r="J339" s="104">
        <v>0</v>
      </c>
      <c r="K339" s="104">
        <v>0</v>
      </c>
      <c r="L339" s="104">
        <v>0</v>
      </c>
    </row>
    <row r="340" spans="1:12" hidden="1" outlineLevel="3" x14ac:dyDescent="0.2">
      <c r="A340" s="23" t="s">
        <v>184</v>
      </c>
      <c r="B340" s="24"/>
      <c r="C340" s="23"/>
      <c r="D340" s="24">
        <v>633013</v>
      </c>
      <c r="E340" s="103" t="s">
        <v>306</v>
      </c>
      <c r="F340" s="104">
        <v>0</v>
      </c>
      <c r="G340" s="104">
        <v>0</v>
      </c>
      <c r="H340" s="104">
        <v>0</v>
      </c>
      <c r="I340" s="104">
        <v>0</v>
      </c>
      <c r="J340" s="104">
        <v>0</v>
      </c>
      <c r="K340" s="104">
        <v>0</v>
      </c>
      <c r="L340" s="104">
        <v>0</v>
      </c>
    </row>
    <row r="341" spans="1:12" outlineLevel="2" collapsed="1" x14ac:dyDescent="0.2">
      <c r="A341" s="23" t="s">
        <v>184</v>
      </c>
      <c r="B341" s="24"/>
      <c r="C341" s="23" t="s">
        <v>181</v>
      </c>
      <c r="D341" s="24"/>
      <c r="E341" s="103" t="s">
        <v>309</v>
      </c>
      <c r="F341" s="104">
        <f t="shared" ref="F341:L341" si="232">F342</f>
        <v>725.8</v>
      </c>
      <c r="G341" s="104">
        <f t="shared" si="232"/>
        <v>0</v>
      </c>
      <c r="H341" s="104">
        <f t="shared" si="232"/>
        <v>0</v>
      </c>
      <c r="I341" s="104">
        <f t="shared" si="232"/>
        <v>0</v>
      </c>
      <c r="J341" s="104">
        <f t="shared" si="232"/>
        <v>0</v>
      </c>
      <c r="K341" s="104">
        <f t="shared" si="232"/>
        <v>0</v>
      </c>
      <c r="L341" s="104">
        <f t="shared" si="232"/>
        <v>0</v>
      </c>
    </row>
    <row r="342" spans="1:12" hidden="1" outlineLevel="3" x14ac:dyDescent="0.2">
      <c r="A342" s="23" t="s">
        <v>184</v>
      </c>
      <c r="B342" s="24"/>
      <c r="C342" s="23"/>
      <c r="D342" s="24">
        <v>634004</v>
      </c>
      <c r="E342" s="103" t="s">
        <v>327</v>
      </c>
      <c r="F342" s="104">
        <v>725.8</v>
      </c>
      <c r="G342" s="104">
        <v>0</v>
      </c>
      <c r="H342" s="104">
        <v>0</v>
      </c>
      <c r="I342" s="104">
        <v>0</v>
      </c>
      <c r="J342" s="104">
        <v>0</v>
      </c>
      <c r="K342" s="104">
        <v>0</v>
      </c>
      <c r="L342" s="104">
        <v>0</v>
      </c>
    </row>
    <row r="343" spans="1:12" outlineLevel="2" collapsed="1" x14ac:dyDescent="0.2">
      <c r="A343" s="23" t="s">
        <v>184</v>
      </c>
      <c r="B343" s="24"/>
      <c r="C343" s="23" t="s">
        <v>179</v>
      </c>
      <c r="D343" s="24"/>
      <c r="E343" s="103" t="s">
        <v>205</v>
      </c>
      <c r="F343" s="104">
        <f t="shared" ref="F343" si="233">SUM(F344:F345)</f>
        <v>4015.4399999999996</v>
      </c>
      <c r="G343" s="104">
        <f>SUM(G344:G345)</f>
        <v>0</v>
      </c>
      <c r="H343" s="104">
        <f t="shared" ref="H343:I343" si="234">SUM(H344:H345)</f>
        <v>0</v>
      </c>
      <c r="I343" s="104">
        <f t="shared" si="234"/>
        <v>0</v>
      </c>
      <c r="J343" s="104">
        <f t="shared" ref="J343" si="235">SUM(J344:J345)</f>
        <v>0</v>
      </c>
      <c r="K343" s="104">
        <f t="shared" ref="K343:L343" si="236">SUM(K344:K345)</f>
        <v>0</v>
      </c>
      <c r="L343" s="104">
        <f t="shared" si="236"/>
        <v>0</v>
      </c>
    </row>
    <row r="344" spans="1:12" hidden="1" outlineLevel="3" x14ac:dyDescent="0.2">
      <c r="A344" s="23" t="s">
        <v>184</v>
      </c>
      <c r="B344" s="24"/>
      <c r="C344" s="23"/>
      <c r="D344" s="24">
        <v>635002</v>
      </c>
      <c r="E344" s="103" t="s">
        <v>320</v>
      </c>
      <c r="F344" s="104">
        <v>1133.8</v>
      </c>
      <c r="G344" s="104">
        <v>0</v>
      </c>
      <c r="H344" s="104">
        <v>0</v>
      </c>
      <c r="I344" s="104">
        <v>0</v>
      </c>
      <c r="J344" s="104">
        <v>0</v>
      </c>
      <c r="K344" s="104">
        <v>0</v>
      </c>
      <c r="L344" s="104">
        <v>0</v>
      </c>
    </row>
    <row r="345" spans="1:12" hidden="1" outlineLevel="3" x14ac:dyDescent="0.2">
      <c r="A345" s="23" t="s">
        <v>184</v>
      </c>
      <c r="B345" s="24"/>
      <c r="C345" s="23"/>
      <c r="D345" s="24">
        <v>635006</v>
      </c>
      <c r="E345" s="103" t="s">
        <v>218</v>
      </c>
      <c r="F345" s="104">
        <v>2881.64</v>
      </c>
      <c r="G345" s="104">
        <v>0</v>
      </c>
      <c r="H345" s="104">
        <v>0</v>
      </c>
      <c r="I345" s="104">
        <v>0</v>
      </c>
      <c r="J345" s="104">
        <v>0</v>
      </c>
      <c r="K345" s="104">
        <v>0</v>
      </c>
      <c r="L345" s="104">
        <v>0</v>
      </c>
    </row>
    <row r="346" spans="1:12" outlineLevel="2" collapsed="1" x14ac:dyDescent="0.2">
      <c r="A346" s="23" t="s">
        <v>184</v>
      </c>
      <c r="B346" s="24"/>
      <c r="C346" s="23" t="s">
        <v>171</v>
      </c>
      <c r="D346" s="24"/>
      <c r="E346" s="103" t="s">
        <v>210</v>
      </c>
      <c r="F346" s="104">
        <f t="shared" ref="F346:L346" si="237">SUM(F347:F356)</f>
        <v>9965.3799999999992</v>
      </c>
      <c r="G346" s="104">
        <f t="shared" si="237"/>
        <v>0</v>
      </c>
      <c r="H346" s="104">
        <f t="shared" ref="H346" si="238">SUM(H347:H356)</f>
        <v>0</v>
      </c>
      <c r="I346" s="104">
        <f t="shared" si="237"/>
        <v>0</v>
      </c>
      <c r="J346" s="104">
        <f t="shared" si="237"/>
        <v>0</v>
      </c>
      <c r="K346" s="104">
        <f t="shared" ref="K346" si="239">SUM(K347:K356)</f>
        <v>0</v>
      </c>
      <c r="L346" s="104">
        <f t="shared" si="237"/>
        <v>0</v>
      </c>
    </row>
    <row r="347" spans="1:12" hidden="1" outlineLevel="3" x14ac:dyDescent="0.2">
      <c r="A347" s="23" t="s">
        <v>184</v>
      </c>
      <c r="B347" s="24"/>
      <c r="C347" s="23"/>
      <c r="D347" s="24">
        <v>637001</v>
      </c>
      <c r="E347" s="103" t="s">
        <v>211</v>
      </c>
      <c r="F347" s="104">
        <v>517.79999999999995</v>
      </c>
      <c r="G347" s="104">
        <v>0</v>
      </c>
      <c r="H347" s="104">
        <v>0</v>
      </c>
      <c r="I347" s="104">
        <v>0</v>
      </c>
      <c r="J347" s="104">
        <v>0</v>
      </c>
      <c r="K347" s="104">
        <v>0</v>
      </c>
      <c r="L347" s="104">
        <v>0</v>
      </c>
    </row>
    <row r="348" spans="1:12" hidden="1" outlineLevel="3" x14ac:dyDescent="0.2">
      <c r="A348" s="23" t="s">
        <v>184</v>
      </c>
      <c r="B348" s="24"/>
      <c r="C348" s="23"/>
      <c r="D348" s="24">
        <v>637004</v>
      </c>
      <c r="E348" s="103" t="s">
        <v>212</v>
      </c>
      <c r="F348" s="104">
        <v>755.52</v>
      </c>
      <c r="G348" s="104">
        <v>0</v>
      </c>
      <c r="H348" s="104">
        <v>0</v>
      </c>
      <c r="I348" s="104">
        <v>0</v>
      </c>
      <c r="J348" s="104">
        <v>0</v>
      </c>
      <c r="K348" s="104">
        <v>0</v>
      </c>
      <c r="L348" s="104">
        <v>0</v>
      </c>
    </row>
    <row r="349" spans="1:12" hidden="1" outlineLevel="3" x14ac:dyDescent="0.2">
      <c r="A349" s="23" t="s">
        <v>184</v>
      </c>
      <c r="B349" s="24"/>
      <c r="C349" s="23"/>
      <c r="D349" s="24">
        <v>637005</v>
      </c>
      <c r="E349" s="103" t="s">
        <v>219</v>
      </c>
      <c r="F349" s="104">
        <v>550</v>
      </c>
      <c r="G349" s="104">
        <v>0</v>
      </c>
      <c r="H349" s="104">
        <v>0</v>
      </c>
      <c r="I349" s="104">
        <v>0</v>
      </c>
      <c r="J349" s="104">
        <v>0</v>
      </c>
      <c r="K349" s="104">
        <v>0</v>
      </c>
      <c r="L349" s="104">
        <v>0</v>
      </c>
    </row>
    <row r="350" spans="1:12" hidden="1" outlineLevel="3" x14ac:dyDescent="0.2">
      <c r="A350" s="23" t="s">
        <v>184</v>
      </c>
      <c r="B350" s="24"/>
      <c r="C350" s="23"/>
      <c r="D350" s="24">
        <v>637007</v>
      </c>
      <c r="E350" s="103" t="s">
        <v>418</v>
      </c>
      <c r="F350" s="104">
        <v>4968.2</v>
      </c>
      <c r="G350" s="104">
        <v>0</v>
      </c>
      <c r="H350" s="104">
        <v>0</v>
      </c>
      <c r="I350" s="104">
        <v>0</v>
      </c>
      <c r="J350" s="104">
        <v>0</v>
      </c>
      <c r="K350" s="104">
        <v>0</v>
      </c>
      <c r="L350" s="104">
        <v>0</v>
      </c>
    </row>
    <row r="351" spans="1:12" hidden="1" outlineLevel="3" x14ac:dyDescent="0.2">
      <c r="A351" s="23" t="s">
        <v>184</v>
      </c>
      <c r="B351" s="24"/>
      <c r="C351" s="23"/>
      <c r="D351" s="24">
        <v>637012</v>
      </c>
      <c r="E351" s="103" t="s">
        <v>391</v>
      </c>
      <c r="F351" s="104">
        <v>0</v>
      </c>
      <c r="G351" s="104">
        <v>0</v>
      </c>
      <c r="H351" s="104">
        <v>0</v>
      </c>
      <c r="I351" s="104">
        <v>0</v>
      </c>
      <c r="J351" s="104">
        <v>0</v>
      </c>
      <c r="K351" s="104">
        <v>0</v>
      </c>
      <c r="L351" s="104">
        <v>0</v>
      </c>
    </row>
    <row r="352" spans="1:12" hidden="1" outlineLevel="3" x14ac:dyDescent="0.2">
      <c r="A352" s="23" t="s">
        <v>184</v>
      </c>
      <c r="B352" s="24"/>
      <c r="C352" s="23"/>
      <c r="D352" s="24">
        <v>637014</v>
      </c>
      <c r="E352" s="103" t="s">
        <v>21</v>
      </c>
      <c r="F352" s="104">
        <v>0</v>
      </c>
      <c r="G352" s="104">
        <v>0</v>
      </c>
      <c r="H352" s="104">
        <v>0</v>
      </c>
      <c r="I352" s="104">
        <v>0</v>
      </c>
      <c r="J352" s="104">
        <v>0</v>
      </c>
      <c r="K352" s="104">
        <v>0</v>
      </c>
      <c r="L352" s="104">
        <v>0</v>
      </c>
    </row>
    <row r="353" spans="1:15" hidden="1" outlineLevel="3" x14ac:dyDescent="0.2">
      <c r="A353" s="23" t="s">
        <v>184</v>
      </c>
      <c r="B353" s="24"/>
      <c r="C353" s="23"/>
      <c r="D353" s="24">
        <v>637015</v>
      </c>
      <c r="E353" s="103" t="s">
        <v>257</v>
      </c>
      <c r="F353" s="104">
        <v>672.38</v>
      </c>
      <c r="G353" s="104">
        <v>0</v>
      </c>
      <c r="H353" s="104">
        <v>0</v>
      </c>
      <c r="I353" s="104">
        <v>0</v>
      </c>
      <c r="J353" s="104">
        <v>0</v>
      </c>
      <c r="K353" s="104">
        <v>0</v>
      </c>
      <c r="L353" s="104">
        <v>0</v>
      </c>
    </row>
    <row r="354" spans="1:15" hidden="1" outlineLevel="3" x14ac:dyDescent="0.2">
      <c r="A354" s="23" t="s">
        <v>184</v>
      </c>
      <c r="B354" s="24"/>
      <c r="C354" s="23"/>
      <c r="D354" s="24">
        <v>637016</v>
      </c>
      <c r="E354" s="103" t="s">
        <v>54</v>
      </c>
      <c r="F354" s="104">
        <v>1385.48</v>
      </c>
      <c r="G354" s="104">
        <v>0</v>
      </c>
      <c r="H354" s="104">
        <v>0</v>
      </c>
      <c r="I354" s="104">
        <v>0</v>
      </c>
      <c r="J354" s="104">
        <v>0</v>
      </c>
      <c r="K354" s="104">
        <v>0</v>
      </c>
      <c r="L354" s="104">
        <v>0</v>
      </c>
    </row>
    <row r="355" spans="1:15" hidden="1" outlineLevel="3" x14ac:dyDescent="0.2">
      <c r="A355" s="23" t="s">
        <v>184</v>
      </c>
      <c r="B355" s="24"/>
      <c r="C355" s="23"/>
      <c r="D355" s="24">
        <v>637027</v>
      </c>
      <c r="E355" s="103" t="s">
        <v>220</v>
      </c>
      <c r="F355" s="104">
        <v>1116</v>
      </c>
      <c r="G355" s="104">
        <v>0</v>
      </c>
      <c r="H355" s="104">
        <v>0</v>
      </c>
      <c r="I355" s="104">
        <v>0</v>
      </c>
      <c r="J355" s="104">
        <v>0</v>
      </c>
      <c r="K355" s="104">
        <v>0</v>
      </c>
      <c r="L355" s="104">
        <v>0</v>
      </c>
    </row>
    <row r="356" spans="1:15" hidden="1" outlineLevel="3" x14ac:dyDescent="0.2">
      <c r="A356" s="23" t="s">
        <v>184</v>
      </c>
      <c r="B356" s="24"/>
      <c r="C356" s="23"/>
      <c r="D356" s="24">
        <v>637030</v>
      </c>
      <c r="E356" s="103" t="s">
        <v>55</v>
      </c>
      <c r="F356" s="104">
        <v>0</v>
      </c>
      <c r="G356" s="104">
        <v>0</v>
      </c>
      <c r="H356" s="104">
        <v>0</v>
      </c>
      <c r="I356" s="104">
        <v>0</v>
      </c>
      <c r="J356" s="104">
        <v>0</v>
      </c>
      <c r="K356" s="104">
        <v>0</v>
      </c>
      <c r="L356" s="104">
        <v>0</v>
      </c>
    </row>
    <row r="357" spans="1:15" ht="15.75" x14ac:dyDescent="0.2">
      <c r="A357" s="172" t="s">
        <v>74</v>
      </c>
      <c r="B357" s="172"/>
      <c r="C357" s="172"/>
      <c r="D357" s="100" t="s">
        <v>434</v>
      </c>
      <c r="E357" s="100"/>
      <c r="F357" s="102">
        <f>F358+F362+F372+F402</f>
        <v>244616.19999999998</v>
      </c>
      <c r="G357" s="102">
        <f t="shared" ref="G357:L357" si="240">G358+G362+G372+G402</f>
        <v>278814.90999999997</v>
      </c>
      <c r="H357" s="102">
        <f t="shared" si="240"/>
        <v>289130</v>
      </c>
      <c r="I357" s="102">
        <f t="shared" si="240"/>
        <v>305425</v>
      </c>
      <c r="J357" s="102">
        <f t="shared" si="240"/>
        <v>320915</v>
      </c>
      <c r="K357" s="102">
        <f t="shared" si="240"/>
        <v>319515</v>
      </c>
      <c r="L357" s="102">
        <f t="shared" si="240"/>
        <v>325065</v>
      </c>
    </row>
    <row r="358" spans="1:15" outlineLevel="1" x14ac:dyDescent="0.2">
      <c r="A358" s="23" t="s">
        <v>185</v>
      </c>
      <c r="B358" s="24">
        <v>610</v>
      </c>
      <c r="C358" s="23"/>
      <c r="D358" s="24"/>
      <c r="E358" s="103" t="s">
        <v>284</v>
      </c>
      <c r="F358" s="104">
        <f>F359+F360</f>
        <v>58208.25</v>
      </c>
      <c r="G358" s="104">
        <f t="shared" ref="G358:L358" si="241">G359+G360</f>
        <v>62672.22</v>
      </c>
      <c r="H358" s="104">
        <f t="shared" si="241"/>
        <v>66000</v>
      </c>
      <c r="I358" s="104">
        <f t="shared" si="241"/>
        <v>69500</v>
      </c>
      <c r="J358" s="104">
        <f t="shared" si="241"/>
        <v>66000</v>
      </c>
      <c r="K358" s="104">
        <f t="shared" si="241"/>
        <v>66000</v>
      </c>
      <c r="L358" s="104">
        <f t="shared" si="241"/>
        <v>66000</v>
      </c>
    </row>
    <row r="359" spans="1:15" outlineLevel="2" x14ac:dyDescent="0.2">
      <c r="A359" s="23" t="s">
        <v>185</v>
      </c>
      <c r="B359" s="24"/>
      <c r="C359" s="24">
        <v>611</v>
      </c>
      <c r="D359" s="24"/>
      <c r="E359" s="103" t="s">
        <v>0</v>
      </c>
      <c r="F359" s="104">
        <v>58208.25</v>
      </c>
      <c r="G359" s="104">
        <v>62672.22</v>
      </c>
      <c r="H359" s="104">
        <v>66000</v>
      </c>
      <c r="I359" s="104">
        <v>69000</v>
      </c>
      <c r="J359" s="104">
        <v>65000</v>
      </c>
      <c r="K359" s="104">
        <v>65000</v>
      </c>
      <c r="L359" s="104">
        <v>65000</v>
      </c>
    </row>
    <row r="360" spans="1:15" s="3" customFormat="1" ht="12.75" customHeight="1" outlineLevel="2" collapsed="1" x14ac:dyDescent="0.2">
      <c r="A360" s="23" t="s">
        <v>185</v>
      </c>
      <c r="B360" s="29"/>
      <c r="C360" s="28" t="s">
        <v>502</v>
      </c>
      <c r="D360" s="29"/>
      <c r="E360" s="37" t="s">
        <v>503</v>
      </c>
      <c r="F360" s="119">
        <f>F361</f>
        <v>0</v>
      </c>
      <c r="G360" s="119">
        <f>G361</f>
        <v>0</v>
      </c>
      <c r="H360" s="119">
        <f t="shared" ref="H360:L360" si="242">H361</f>
        <v>0</v>
      </c>
      <c r="I360" s="119">
        <f t="shared" si="242"/>
        <v>500</v>
      </c>
      <c r="J360" s="119">
        <f t="shared" si="242"/>
        <v>1000</v>
      </c>
      <c r="K360" s="119">
        <f t="shared" si="242"/>
        <v>1000</v>
      </c>
      <c r="L360" s="119">
        <f t="shared" si="242"/>
        <v>1000</v>
      </c>
    </row>
    <row r="361" spans="1:15" s="3" customFormat="1" ht="12.75" hidden="1" customHeight="1" outlineLevel="3" x14ac:dyDescent="0.2">
      <c r="A361" s="23" t="s">
        <v>185</v>
      </c>
      <c r="B361" s="29"/>
      <c r="C361" s="28"/>
      <c r="D361" s="29">
        <v>612002</v>
      </c>
      <c r="E361" s="37" t="s">
        <v>504</v>
      </c>
      <c r="F361" s="119">
        <v>0</v>
      </c>
      <c r="G361" s="119">
        <v>0</v>
      </c>
      <c r="H361" s="119">
        <v>0</v>
      </c>
      <c r="I361" s="104">
        <v>500</v>
      </c>
      <c r="J361" s="158">
        <v>1000</v>
      </c>
      <c r="K361" s="158">
        <v>1000</v>
      </c>
      <c r="L361" s="158">
        <v>1000</v>
      </c>
    </row>
    <row r="362" spans="1:15" outlineLevel="1" x14ac:dyDescent="0.2">
      <c r="A362" s="23" t="s">
        <v>185</v>
      </c>
      <c r="B362" s="24">
        <v>620</v>
      </c>
      <c r="C362" s="24"/>
      <c r="D362" s="24"/>
      <c r="E362" s="103" t="s">
        <v>188</v>
      </c>
      <c r="F362" s="104">
        <f>SUM(F363:F365)</f>
        <v>20602.099999999999</v>
      </c>
      <c r="G362" s="104">
        <f>SUM(G363:G365)</f>
        <v>20969.080000000002</v>
      </c>
      <c r="H362" s="104">
        <f>SUM(H363:H365)</f>
        <v>23085</v>
      </c>
      <c r="I362" s="104">
        <f>SUM(I363:I365)</f>
        <v>23690</v>
      </c>
      <c r="J362" s="104">
        <f t="shared" ref="J362" si="243">SUM(J363:J365)</f>
        <v>22720</v>
      </c>
      <c r="K362" s="104">
        <f t="shared" ref="K362:L362" si="244">SUM(K363:K365)</f>
        <v>22720</v>
      </c>
      <c r="L362" s="104">
        <f t="shared" si="244"/>
        <v>22720</v>
      </c>
    </row>
    <row r="363" spans="1:15" outlineLevel="2" x14ac:dyDescent="0.2">
      <c r="A363" s="23" t="s">
        <v>185</v>
      </c>
      <c r="B363" s="24"/>
      <c r="C363" s="23" t="s">
        <v>172</v>
      </c>
      <c r="D363" s="24"/>
      <c r="E363" s="103" t="s">
        <v>189</v>
      </c>
      <c r="F363" s="104">
        <v>3610.09</v>
      </c>
      <c r="G363" s="104">
        <v>3815.75</v>
      </c>
      <c r="H363" s="104">
        <v>3600</v>
      </c>
      <c r="I363" s="104">
        <v>3600</v>
      </c>
      <c r="J363" s="104">
        <v>3000</v>
      </c>
      <c r="K363" s="104">
        <v>3000</v>
      </c>
      <c r="L363" s="104">
        <v>3000</v>
      </c>
    </row>
    <row r="364" spans="1:15" outlineLevel="2" x14ac:dyDescent="0.2">
      <c r="A364" s="23" t="s">
        <v>185</v>
      </c>
      <c r="B364" s="24"/>
      <c r="C364" s="23" t="s">
        <v>173</v>
      </c>
      <c r="D364" s="24"/>
      <c r="E364" s="103" t="s">
        <v>190</v>
      </c>
      <c r="F364" s="104">
        <v>2285.2199999999998</v>
      </c>
      <c r="G364" s="104">
        <v>2436.9699999999998</v>
      </c>
      <c r="H364" s="104">
        <v>3000</v>
      </c>
      <c r="I364" s="104">
        <v>3000</v>
      </c>
      <c r="J364" s="104">
        <v>3500</v>
      </c>
      <c r="K364" s="104">
        <v>3500</v>
      </c>
      <c r="L364" s="104">
        <v>3500</v>
      </c>
    </row>
    <row r="365" spans="1:15" outlineLevel="2" x14ac:dyDescent="0.2">
      <c r="A365" s="23" t="s">
        <v>185</v>
      </c>
      <c r="B365" s="24"/>
      <c r="C365" s="23" t="s">
        <v>174</v>
      </c>
      <c r="D365" s="24"/>
      <c r="E365" s="103" t="s">
        <v>191</v>
      </c>
      <c r="F365" s="104">
        <f t="shared" ref="F365" si="245">SUM(F366:F371)</f>
        <v>14706.789999999999</v>
      </c>
      <c r="G365" s="104">
        <f t="shared" ref="G365" si="246">SUM(G366:G371)</f>
        <v>14716.36</v>
      </c>
      <c r="H365" s="104">
        <f t="shared" ref="H365" si="247">SUM(H366:H371)</f>
        <v>16485</v>
      </c>
      <c r="I365" s="104">
        <f t="shared" ref="I365:J365" si="248">SUM(I366:I371)</f>
        <v>17090</v>
      </c>
      <c r="J365" s="104">
        <f t="shared" si="248"/>
        <v>16220</v>
      </c>
      <c r="K365" s="104">
        <f t="shared" ref="K365:L365" si="249">SUM(K366:K371)</f>
        <v>16220</v>
      </c>
      <c r="L365" s="104">
        <f t="shared" si="249"/>
        <v>16220</v>
      </c>
    </row>
    <row r="366" spans="1:15" hidden="1" outlineLevel="3" x14ac:dyDescent="0.2">
      <c r="A366" s="23" t="s">
        <v>185</v>
      </c>
      <c r="B366" s="24"/>
      <c r="C366" s="23"/>
      <c r="D366" s="24">
        <v>625001</v>
      </c>
      <c r="E366" s="103" t="s">
        <v>192</v>
      </c>
      <c r="F366" s="104">
        <v>824.92</v>
      </c>
      <c r="G366" s="104">
        <v>823.89</v>
      </c>
      <c r="H366" s="104">
        <v>925</v>
      </c>
      <c r="I366" s="104">
        <v>950</v>
      </c>
      <c r="J366" s="104">
        <v>910</v>
      </c>
      <c r="K366" s="104">
        <v>910</v>
      </c>
      <c r="L366" s="104">
        <v>910</v>
      </c>
    </row>
    <row r="367" spans="1:15" hidden="1" outlineLevel="3" x14ac:dyDescent="0.2">
      <c r="A367" s="23" t="s">
        <v>185</v>
      </c>
      <c r="B367" s="24"/>
      <c r="C367" s="23"/>
      <c r="D367" s="24">
        <v>625002</v>
      </c>
      <c r="E367" s="103" t="s">
        <v>193</v>
      </c>
      <c r="F367" s="104">
        <v>8253.4599999999991</v>
      </c>
      <c r="G367" s="104">
        <v>8242.7999999999993</v>
      </c>
      <c r="H367" s="104">
        <v>9250</v>
      </c>
      <c r="I367" s="104">
        <v>9500</v>
      </c>
      <c r="J367" s="104">
        <v>9100</v>
      </c>
      <c r="K367" s="104">
        <v>9100</v>
      </c>
      <c r="L367" s="104">
        <v>9100</v>
      </c>
      <c r="O367" s="136"/>
    </row>
    <row r="368" spans="1:15" hidden="1" outlineLevel="3" x14ac:dyDescent="0.2">
      <c r="A368" s="23" t="s">
        <v>185</v>
      </c>
      <c r="B368" s="24"/>
      <c r="C368" s="23"/>
      <c r="D368" s="24">
        <v>625003</v>
      </c>
      <c r="E368" s="103" t="s">
        <v>194</v>
      </c>
      <c r="F368" s="104">
        <v>471.15</v>
      </c>
      <c r="G368" s="104">
        <v>499.04</v>
      </c>
      <c r="H368" s="104">
        <v>530</v>
      </c>
      <c r="I368" s="104">
        <v>560</v>
      </c>
      <c r="J368" s="104">
        <v>520</v>
      </c>
      <c r="K368" s="104">
        <v>520</v>
      </c>
      <c r="L368" s="104">
        <v>520</v>
      </c>
    </row>
    <row r="369" spans="1:14" hidden="1" outlineLevel="3" x14ac:dyDescent="0.2">
      <c r="A369" s="23" t="s">
        <v>185</v>
      </c>
      <c r="B369" s="24"/>
      <c r="C369" s="23"/>
      <c r="D369" s="24">
        <v>625004</v>
      </c>
      <c r="E369" s="103" t="s">
        <v>195</v>
      </c>
      <c r="F369" s="104">
        <v>1768.31</v>
      </c>
      <c r="G369" s="104">
        <v>1765.95</v>
      </c>
      <c r="H369" s="104">
        <v>1980</v>
      </c>
      <c r="I369" s="104">
        <v>2080</v>
      </c>
      <c r="J369" s="104">
        <v>1950</v>
      </c>
      <c r="K369" s="104">
        <v>1950</v>
      </c>
      <c r="L369" s="104">
        <v>1950</v>
      </c>
    </row>
    <row r="370" spans="1:14" hidden="1" outlineLevel="3" x14ac:dyDescent="0.2">
      <c r="A370" s="23" t="s">
        <v>185</v>
      </c>
      <c r="B370" s="24"/>
      <c r="C370" s="23"/>
      <c r="D370" s="24">
        <v>625005</v>
      </c>
      <c r="E370" s="103" t="s">
        <v>196</v>
      </c>
      <c r="F370" s="104">
        <v>589.16999999999996</v>
      </c>
      <c r="G370" s="104">
        <v>588.37</v>
      </c>
      <c r="H370" s="104">
        <v>660</v>
      </c>
      <c r="I370" s="104">
        <v>700</v>
      </c>
      <c r="J370" s="104">
        <v>650</v>
      </c>
      <c r="K370" s="104">
        <v>650</v>
      </c>
      <c r="L370" s="104">
        <v>650</v>
      </c>
    </row>
    <row r="371" spans="1:14" hidden="1" outlineLevel="3" x14ac:dyDescent="0.2">
      <c r="A371" s="23" t="s">
        <v>185</v>
      </c>
      <c r="B371" s="24"/>
      <c r="C371" s="23"/>
      <c r="D371" s="24">
        <v>625007</v>
      </c>
      <c r="E371" s="103" t="s">
        <v>197</v>
      </c>
      <c r="F371" s="104">
        <v>2799.78</v>
      </c>
      <c r="G371" s="104">
        <v>2796.31</v>
      </c>
      <c r="H371" s="104">
        <v>3140</v>
      </c>
      <c r="I371" s="104">
        <v>3300</v>
      </c>
      <c r="J371" s="104">
        <v>3090</v>
      </c>
      <c r="K371" s="104">
        <v>3090</v>
      </c>
      <c r="L371" s="104">
        <v>3090</v>
      </c>
    </row>
    <row r="372" spans="1:14" outlineLevel="1" x14ac:dyDescent="0.2">
      <c r="A372" s="23" t="s">
        <v>185</v>
      </c>
      <c r="B372" s="24">
        <v>630</v>
      </c>
      <c r="C372" s="23"/>
      <c r="D372" s="24"/>
      <c r="E372" s="103" t="s">
        <v>215</v>
      </c>
      <c r="F372" s="104">
        <f t="shared" ref="F372:L372" si="250">F373+F380+F388+F393+F396</f>
        <v>165805.84999999998</v>
      </c>
      <c r="G372" s="104">
        <f t="shared" ref="G372:H372" si="251">G373+G380+G388+G393+G396</f>
        <v>195173.61</v>
      </c>
      <c r="H372" s="104">
        <f t="shared" si="251"/>
        <v>200045</v>
      </c>
      <c r="I372" s="104">
        <f t="shared" si="250"/>
        <v>212085</v>
      </c>
      <c r="J372" s="104">
        <f t="shared" ref="J372:K372" si="252">J373+J380+J388+J393+J396</f>
        <v>231995</v>
      </c>
      <c r="K372" s="104">
        <f t="shared" si="252"/>
        <v>230595</v>
      </c>
      <c r="L372" s="104">
        <f t="shared" si="250"/>
        <v>236145</v>
      </c>
    </row>
    <row r="373" spans="1:14" outlineLevel="2" x14ac:dyDescent="0.2">
      <c r="A373" s="23" t="s">
        <v>185</v>
      </c>
      <c r="B373" s="24"/>
      <c r="C373" s="23" t="s">
        <v>186</v>
      </c>
      <c r="D373" s="24"/>
      <c r="E373" s="103" t="s">
        <v>198</v>
      </c>
      <c r="F373" s="104">
        <f t="shared" ref="F373" si="253">SUM(F374:F379)</f>
        <v>5402.7599999999993</v>
      </c>
      <c r="G373" s="104">
        <f>SUM(G374:G379)</f>
        <v>5142.99</v>
      </c>
      <c r="H373" s="104">
        <f t="shared" ref="H373:I373" si="254">SUM(H374:H379)</f>
        <v>7315</v>
      </c>
      <c r="I373" s="104">
        <f t="shared" si="254"/>
        <v>7315</v>
      </c>
      <c r="J373" s="104">
        <f>SUM(J374:J379)</f>
        <v>7395</v>
      </c>
      <c r="K373" s="104">
        <f>SUM(K374:K379)</f>
        <v>7395</v>
      </c>
      <c r="L373" s="104">
        <f>SUM(L374:L379)</f>
        <v>7395</v>
      </c>
    </row>
    <row r="374" spans="1:14" hidden="1" outlineLevel="3" x14ac:dyDescent="0.2">
      <c r="A374" s="23" t="s">
        <v>185</v>
      </c>
      <c r="B374" s="24"/>
      <c r="C374" s="23"/>
      <c r="D374" s="24">
        <v>632001</v>
      </c>
      <c r="E374" s="103" t="s">
        <v>269</v>
      </c>
      <c r="F374" s="104">
        <v>1368.26</v>
      </c>
      <c r="G374" s="104">
        <v>1103.8900000000001</v>
      </c>
      <c r="H374" s="104">
        <f>730+2300</f>
        <v>3030</v>
      </c>
      <c r="I374" s="104">
        <f>730+2300</f>
        <v>3030</v>
      </c>
      <c r="J374" s="104">
        <v>3100</v>
      </c>
      <c r="K374" s="104">
        <v>3100</v>
      </c>
      <c r="L374" s="104">
        <v>3100</v>
      </c>
      <c r="N374" s="78"/>
    </row>
    <row r="375" spans="1:14" hidden="1" outlineLevel="3" x14ac:dyDescent="0.2">
      <c r="A375" s="23" t="s">
        <v>185</v>
      </c>
      <c r="B375" s="24"/>
      <c r="C375" s="23"/>
      <c r="D375" s="24">
        <v>632001</v>
      </c>
      <c r="E375" s="103" t="s">
        <v>270</v>
      </c>
      <c r="F375" s="104">
        <v>1008</v>
      </c>
      <c r="G375" s="104">
        <v>2561.96</v>
      </c>
      <c r="H375" s="104">
        <v>1590</v>
      </c>
      <c r="I375" s="104">
        <v>1590</v>
      </c>
      <c r="J375" s="104">
        <v>1600</v>
      </c>
      <c r="K375" s="104">
        <v>1600</v>
      </c>
      <c r="L375" s="104">
        <v>1600</v>
      </c>
    </row>
    <row r="376" spans="1:14" hidden="1" outlineLevel="3" x14ac:dyDescent="0.2">
      <c r="A376" s="23" t="s">
        <v>185</v>
      </c>
      <c r="B376" s="24"/>
      <c r="C376" s="23"/>
      <c r="D376" s="24">
        <v>632002</v>
      </c>
      <c r="E376" s="103" t="s">
        <v>199</v>
      </c>
      <c r="F376" s="104">
        <v>2388.4</v>
      </c>
      <c r="G376" s="104">
        <v>891.13</v>
      </c>
      <c r="H376" s="104">
        <v>2100</v>
      </c>
      <c r="I376" s="104">
        <v>2100</v>
      </c>
      <c r="J376" s="104">
        <v>2100</v>
      </c>
      <c r="K376" s="104">
        <v>2100</v>
      </c>
      <c r="L376" s="104">
        <v>2100</v>
      </c>
    </row>
    <row r="377" spans="1:14" hidden="1" outlineLevel="3" x14ac:dyDescent="0.2">
      <c r="A377" s="23" t="s">
        <v>185</v>
      </c>
      <c r="B377" s="24"/>
      <c r="C377" s="23"/>
      <c r="D377" s="24">
        <v>632003</v>
      </c>
      <c r="E377" s="103" t="s">
        <v>271</v>
      </c>
      <c r="F377" s="104">
        <v>41.46</v>
      </c>
      <c r="G377" s="104">
        <v>49.2</v>
      </c>
      <c r="H377" s="104">
        <v>50</v>
      </c>
      <c r="I377" s="104">
        <v>50</v>
      </c>
      <c r="J377" s="104">
        <v>50</v>
      </c>
      <c r="K377" s="104">
        <v>50</v>
      </c>
      <c r="L377" s="104">
        <v>50</v>
      </c>
    </row>
    <row r="378" spans="1:14" hidden="1" outlineLevel="3" x14ac:dyDescent="0.2">
      <c r="A378" s="23" t="s">
        <v>185</v>
      </c>
      <c r="B378" s="24"/>
      <c r="C378" s="23"/>
      <c r="D378" s="24">
        <v>632004</v>
      </c>
      <c r="E378" s="103" t="s">
        <v>304</v>
      </c>
      <c r="F378" s="104">
        <v>232.65</v>
      </c>
      <c r="G378" s="104">
        <v>142.65</v>
      </c>
      <c r="H378" s="104">
        <v>145</v>
      </c>
      <c r="I378" s="104">
        <v>145</v>
      </c>
      <c r="J378" s="104">
        <v>145</v>
      </c>
      <c r="K378" s="104">
        <v>145</v>
      </c>
      <c r="L378" s="104">
        <v>145</v>
      </c>
    </row>
    <row r="379" spans="1:14" hidden="1" outlineLevel="3" x14ac:dyDescent="0.2">
      <c r="A379" s="23" t="s">
        <v>185</v>
      </c>
      <c r="B379" s="24"/>
      <c r="C379" s="23"/>
      <c r="D379" s="24">
        <v>632005</v>
      </c>
      <c r="E379" s="103" t="s">
        <v>400</v>
      </c>
      <c r="F379" s="104">
        <v>363.99</v>
      </c>
      <c r="G379" s="104">
        <v>394.16</v>
      </c>
      <c r="H379" s="104">
        <v>400</v>
      </c>
      <c r="I379" s="104">
        <v>400</v>
      </c>
      <c r="J379" s="104">
        <v>400</v>
      </c>
      <c r="K379" s="104">
        <v>400</v>
      </c>
      <c r="L379" s="104">
        <v>400</v>
      </c>
    </row>
    <row r="380" spans="1:14" outlineLevel="2" collapsed="1" x14ac:dyDescent="0.2">
      <c r="A380" s="23" t="s">
        <v>185</v>
      </c>
      <c r="B380" s="24"/>
      <c r="C380" s="23" t="s">
        <v>177</v>
      </c>
      <c r="D380" s="24"/>
      <c r="E380" s="103" t="s">
        <v>201</v>
      </c>
      <c r="F380" s="104">
        <f>SUM(F381:F387)</f>
        <v>51487.619999999995</v>
      </c>
      <c r="G380" s="104">
        <f t="shared" ref="G380:L380" si="255">SUM(G381:G387)</f>
        <v>54314.130000000005</v>
      </c>
      <c r="H380" s="104">
        <f t="shared" ref="H380" si="256">SUM(H381:H387)</f>
        <v>51700</v>
      </c>
      <c r="I380" s="104">
        <f t="shared" si="255"/>
        <v>65900</v>
      </c>
      <c r="J380" s="104">
        <f t="shared" si="255"/>
        <v>67000</v>
      </c>
      <c r="K380" s="104">
        <f t="shared" ref="K380" si="257">SUM(K381:K387)</f>
        <v>67100</v>
      </c>
      <c r="L380" s="104">
        <f t="shared" si="255"/>
        <v>67150</v>
      </c>
    </row>
    <row r="381" spans="1:14" hidden="1" outlineLevel="3" x14ac:dyDescent="0.2">
      <c r="A381" s="23" t="s">
        <v>185</v>
      </c>
      <c r="B381" s="24"/>
      <c r="C381" s="23"/>
      <c r="D381" s="24">
        <v>633001</v>
      </c>
      <c r="E381" s="103" t="s">
        <v>230</v>
      </c>
      <c r="F381" s="104">
        <v>825.65</v>
      </c>
      <c r="G381" s="104">
        <v>1028.79</v>
      </c>
      <c r="H381" s="104">
        <v>0</v>
      </c>
      <c r="I381" s="104">
        <v>0</v>
      </c>
      <c r="J381" s="104">
        <v>500</v>
      </c>
      <c r="K381" s="104">
        <v>500</v>
      </c>
      <c r="L381" s="104">
        <v>500</v>
      </c>
    </row>
    <row r="382" spans="1:14" hidden="1" outlineLevel="3" x14ac:dyDescent="0.2">
      <c r="A382" s="23" t="s">
        <v>185</v>
      </c>
      <c r="B382" s="24"/>
      <c r="C382" s="23"/>
      <c r="D382" s="24">
        <v>633004</v>
      </c>
      <c r="E382" s="103" t="s">
        <v>223</v>
      </c>
      <c r="F382" s="104">
        <v>219.21</v>
      </c>
      <c r="G382" s="104">
        <v>1380</v>
      </c>
      <c r="H382" s="104">
        <v>1000</v>
      </c>
      <c r="I382" s="104">
        <v>1000</v>
      </c>
      <c r="J382" s="104">
        <v>1000</v>
      </c>
      <c r="K382" s="104">
        <v>1000</v>
      </c>
      <c r="L382" s="104">
        <v>1000</v>
      </c>
    </row>
    <row r="383" spans="1:14" hidden="1" outlineLevel="3" x14ac:dyDescent="0.2">
      <c r="A383" s="23" t="s">
        <v>185</v>
      </c>
      <c r="B383" s="24"/>
      <c r="C383" s="23"/>
      <c r="D383" s="24">
        <v>633006</v>
      </c>
      <c r="E383" s="103" t="s">
        <v>202</v>
      </c>
      <c r="F383" s="104">
        <v>6052.46</v>
      </c>
      <c r="G383" s="104">
        <v>3294.65</v>
      </c>
      <c r="H383" s="104">
        <v>5000</v>
      </c>
      <c r="I383" s="104">
        <v>4400</v>
      </c>
      <c r="J383" s="104">
        <v>5000</v>
      </c>
      <c r="K383" s="104">
        <v>5000</v>
      </c>
      <c r="L383" s="104">
        <v>5000</v>
      </c>
    </row>
    <row r="384" spans="1:14" hidden="1" outlineLevel="3" x14ac:dyDescent="0.2">
      <c r="A384" s="23" t="s">
        <v>185</v>
      </c>
      <c r="B384" s="24"/>
      <c r="C384" s="23"/>
      <c r="D384" s="24">
        <v>633009</v>
      </c>
      <c r="E384" s="103" t="s">
        <v>203</v>
      </c>
      <c r="F384" s="104">
        <v>0</v>
      </c>
      <c r="G384" s="104">
        <v>0</v>
      </c>
      <c r="H384" s="104">
        <v>0</v>
      </c>
      <c r="I384" s="104">
        <v>0</v>
      </c>
      <c r="J384" s="104">
        <v>0</v>
      </c>
      <c r="K384" s="104">
        <v>0</v>
      </c>
      <c r="L384" s="104">
        <v>0</v>
      </c>
    </row>
    <row r="385" spans="1:12" hidden="1" outlineLevel="3" x14ac:dyDescent="0.2">
      <c r="A385" s="23" t="s">
        <v>185</v>
      </c>
      <c r="B385" s="24"/>
      <c r="C385" s="23"/>
      <c r="D385" s="24">
        <v>633010</v>
      </c>
      <c r="E385" s="103" t="s">
        <v>204</v>
      </c>
      <c r="F385" s="104">
        <v>727.71</v>
      </c>
      <c r="G385" s="104">
        <v>684.26</v>
      </c>
      <c r="H385" s="104">
        <v>700</v>
      </c>
      <c r="I385" s="104">
        <v>1300</v>
      </c>
      <c r="J385" s="104">
        <v>1300</v>
      </c>
      <c r="K385" s="104">
        <v>1400</v>
      </c>
      <c r="L385" s="104">
        <v>1450</v>
      </c>
    </row>
    <row r="386" spans="1:12" hidden="1" outlineLevel="3" x14ac:dyDescent="0.2">
      <c r="A386" s="23" t="s">
        <v>185</v>
      </c>
      <c r="B386" s="24"/>
      <c r="C386" s="23"/>
      <c r="D386" s="24">
        <v>633011</v>
      </c>
      <c r="E386" s="103" t="s">
        <v>308</v>
      </c>
      <c r="F386" s="104">
        <v>43662.59</v>
      </c>
      <c r="G386" s="104">
        <v>47926.43</v>
      </c>
      <c r="H386" s="104">
        <v>45000</v>
      </c>
      <c r="I386" s="104">
        <v>45000</v>
      </c>
      <c r="J386" s="104">
        <v>45000</v>
      </c>
      <c r="K386" s="104">
        <v>45000</v>
      </c>
      <c r="L386" s="104">
        <v>45000</v>
      </c>
    </row>
    <row r="387" spans="1:12" hidden="1" outlineLevel="3" x14ac:dyDescent="0.2">
      <c r="A387" s="23" t="s">
        <v>528</v>
      </c>
      <c r="B387" s="24"/>
      <c r="C387" s="23"/>
      <c r="D387" s="24">
        <v>633011</v>
      </c>
      <c r="E387" s="103" t="s">
        <v>529</v>
      </c>
      <c r="F387" s="104">
        <v>0</v>
      </c>
      <c r="G387" s="104">
        <v>0</v>
      </c>
      <c r="H387" s="104">
        <v>0</v>
      </c>
      <c r="I387" s="104">
        <v>14200</v>
      </c>
      <c r="J387" s="104">
        <v>14200</v>
      </c>
      <c r="K387" s="104">
        <v>14200</v>
      </c>
      <c r="L387" s="104">
        <v>14200</v>
      </c>
    </row>
    <row r="388" spans="1:12" outlineLevel="2" collapsed="1" x14ac:dyDescent="0.2">
      <c r="A388" s="23" t="s">
        <v>185</v>
      </c>
      <c r="B388" s="24"/>
      <c r="C388" s="23" t="s">
        <v>179</v>
      </c>
      <c r="D388" s="24"/>
      <c r="E388" s="103" t="s">
        <v>205</v>
      </c>
      <c r="F388" s="104">
        <f t="shared" ref="F388:H388" si="258">SUM(F389:F392)</f>
        <v>738.12</v>
      </c>
      <c r="G388" s="104">
        <f t="shared" si="258"/>
        <v>11908.09</v>
      </c>
      <c r="H388" s="104">
        <f t="shared" si="258"/>
        <v>5700</v>
      </c>
      <c r="I388" s="104">
        <f t="shared" ref="I388:J388" si="259">SUM(I389:I392)</f>
        <v>3040</v>
      </c>
      <c r="J388" s="104">
        <f t="shared" si="259"/>
        <v>11800</v>
      </c>
      <c r="K388" s="104">
        <f t="shared" ref="K388:L388" si="260">SUM(K389:K392)</f>
        <v>4800</v>
      </c>
      <c r="L388" s="104">
        <f t="shared" si="260"/>
        <v>5300</v>
      </c>
    </row>
    <row r="389" spans="1:12" hidden="1" outlineLevel="3" x14ac:dyDescent="0.2">
      <c r="A389" s="23" t="s">
        <v>185</v>
      </c>
      <c r="B389" s="24"/>
      <c r="C389" s="23"/>
      <c r="D389" s="24">
        <v>635002</v>
      </c>
      <c r="E389" s="103" t="s">
        <v>320</v>
      </c>
      <c r="F389" s="104">
        <v>0</v>
      </c>
      <c r="G389" s="104">
        <v>0</v>
      </c>
      <c r="H389" s="104">
        <v>100</v>
      </c>
      <c r="I389" s="104">
        <v>100</v>
      </c>
      <c r="J389" s="104">
        <v>100</v>
      </c>
      <c r="K389" s="104">
        <v>100</v>
      </c>
      <c r="L389" s="104">
        <v>100</v>
      </c>
    </row>
    <row r="390" spans="1:12" hidden="1" outlineLevel="3" x14ac:dyDescent="0.2">
      <c r="A390" s="23" t="s">
        <v>185</v>
      </c>
      <c r="B390" s="24"/>
      <c r="C390" s="23"/>
      <c r="D390" s="24">
        <v>635004</v>
      </c>
      <c r="E390" s="103" t="s">
        <v>329</v>
      </c>
      <c r="F390" s="104">
        <v>538.12</v>
      </c>
      <c r="G390" s="104">
        <v>689.25</v>
      </c>
      <c r="H390" s="104">
        <v>500</v>
      </c>
      <c r="I390" s="104">
        <v>1700</v>
      </c>
      <c r="J390" s="104">
        <v>1500</v>
      </c>
      <c r="K390" s="104">
        <v>1500</v>
      </c>
      <c r="L390" s="104">
        <v>2000</v>
      </c>
    </row>
    <row r="391" spans="1:12" hidden="1" outlineLevel="3" x14ac:dyDescent="0.2">
      <c r="A391" s="23" t="s">
        <v>185</v>
      </c>
      <c r="B391" s="24"/>
      <c r="C391" s="23"/>
      <c r="D391" s="24">
        <v>635006</v>
      </c>
      <c r="E391" s="103" t="s">
        <v>218</v>
      </c>
      <c r="F391" s="104">
        <v>200</v>
      </c>
      <c r="G391" s="104">
        <v>10930.84</v>
      </c>
      <c r="H391" s="104">
        <v>5000</v>
      </c>
      <c r="I391" s="104">
        <v>1000</v>
      </c>
      <c r="J391" s="104">
        <v>10000</v>
      </c>
      <c r="K391" s="104">
        <v>3000</v>
      </c>
      <c r="L391" s="104">
        <v>3000</v>
      </c>
    </row>
    <row r="392" spans="1:12" hidden="1" outlineLevel="3" x14ac:dyDescent="0.2">
      <c r="A392" s="23" t="s">
        <v>185</v>
      </c>
      <c r="B392" s="24"/>
      <c r="C392" s="23"/>
      <c r="D392" s="24">
        <v>635009</v>
      </c>
      <c r="E392" s="103" t="s">
        <v>332</v>
      </c>
      <c r="F392" s="104">
        <v>0</v>
      </c>
      <c r="G392" s="104">
        <v>288</v>
      </c>
      <c r="H392" s="104">
        <v>100</v>
      </c>
      <c r="I392" s="104">
        <v>240</v>
      </c>
      <c r="J392" s="104">
        <v>200</v>
      </c>
      <c r="K392" s="104">
        <v>200</v>
      </c>
      <c r="L392" s="104">
        <v>200</v>
      </c>
    </row>
    <row r="393" spans="1:12" outlineLevel="2" collapsed="1" x14ac:dyDescent="0.2">
      <c r="A393" s="23" t="s">
        <v>185</v>
      </c>
      <c r="B393" s="24"/>
      <c r="C393" s="23" t="s">
        <v>206</v>
      </c>
      <c r="D393" s="24"/>
      <c r="E393" s="103" t="s">
        <v>207</v>
      </c>
      <c r="F393" s="104">
        <f t="shared" ref="F393:H393" si="261">SUM(F394:F395)</f>
        <v>934.56</v>
      </c>
      <c r="G393" s="104">
        <f t="shared" si="261"/>
        <v>934.56</v>
      </c>
      <c r="H393" s="104">
        <f t="shared" si="261"/>
        <v>900</v>
      </c>
      <c r="I393" s="104">
        <f t="shared" ref="I393:J393" si="262">SUM(I394:I395)</f>
        <v>900</v>
      </c>
      <c r="J393" s="104">
        <f t="shared" si="262"/>
        <v>900</v>
      </c>
      <c r="K393" s="104">
        <f t="shared" ref="K393:L393" si="263">SUM(K394:K395)</f>
        <v>900</v>
      </c>
      <c r="L393" s="104">
        <f t="shared" si="263"/>
        <v>900</v>
      </c>
    </row>
    <row r="394" spans="1:12" hidden="1" outlineLevel="3" x14ac:dyDescent="0.2">
      <c r="A394" s="23" t="s">
        <v>185</v>
      </c>
      <c r="B394" s="24"/>
      <c r="C394" s="23"/>
      <c r="D394" s="24">
        <v>636006</v>
      </c>
      <c r="E394" s="103" t="s">
        <v>208</v>
      </c>
      <c r="F394" s="104">
        <v>487.92</v>
      </c>
      <c r="G394" s="104">
        <v>487.92</v>
      </c>
      <c r="H394" s="104">
        <v>500</v>
      </c>
      <c r="I394" s="104">
        <v>500</v>
      </c>
      <c r="J394" s="104">
        <v>500</v>
      </c>
      <c r="K394" s="104">
        <v>500</v>
      </c>
      <c r="L394" s="104">
        <v>500</v>
      </c>
    </row>
    <row r="395" spans="1:12" hidden="1" outlineLevel="3" x14ac:dyDescent="0.2">
      <c r="A395" s="23" t="s">
        <v>185</v>
      </c>
      <c r="B395" s="24"/>
      <c r="C395" s="23"/>
      <c r="D395" s="24">
        <v>636007</v>
      </c>
      <c r="E395" s="103" t="s">
        <v>209</v>
      </c>
      <c r="F395" s="104">
        <v>446.64</v>
      </c>
      <c r="G395" s="104">
        <v>446.64</v>
      </c>
      <c r="H395" s="104">
        <v>400</v>
      </c>
      <c r="I395" s="104">
        <v>400</v>
      </c>
      <c r="J395" s="104">
        <v>400</v>
      </c>
      <c r="K395" s="104">
        <v>400</v>
      </c>
      <c r="L395" s="104">
        <v>400</v>
      </c>
    </row>
    <row r="396" spans="1:12" outlineLevel="2" collapsed="1" x14ac:dyDescent="0.2">
      <c r="A396" s="23" t="s">
        <v>185</v>
      </c>
      <c r="B396" s="24"/>
      <c r="C396" s="23" t="s">
        <v>171</v>
      </c>
      <c r="D396" s="24"/>
      <c r="E396" s="103" t="s">
        <v>210</v>
      </c>
      <c r="F396" s="104">
        <f t="shared" ref="F396:L396" si="264">SUM(F397:F401)</f>
        <v>107242.79</v>
      </c>
      <c r="G396" s="104">
        <f t="shared" si="264"/>
        <v>122873.84</v>
      </c>
      <c r="H396" s="104">
        <f t="shared" si="264"/>
        <v>134430</v>
      </c>
      <c r="I396" s="104">
        <f t="shared" si="264"/>
        <v>134930</v>
      </c>
      <c r="J396" s="104">
        <f t="shared" si="264"/>
        <v>144900</v>
      </c>
      <c r="K396" s="104">
        <f t="shared" si="264"/>
        <v>150400</v>
      </c>
      <c r="L396" s="104">
        <f t="shared" si="264"/>
        <v>155400</v>
      </c>
    </row>
    <row r="397" spans="1:12" hidden="1" outlineLevel="3" x14ac:dyDescent="0.2">
      <c r="A397" s="23" t="s">
        <v>185</v>
      </c>
      <c r="B397" s="24"/>
      <c r="C397" s="23"/>
      <c r="D397" s="24">
        <v>637001</v>
      </c>
      <c r="E397" s="103" t="s">
        <v>211</v>
      </c>
      <c r="F397" s="104">
        <v>372</v>
      </c>
      <c r="G397" s="104">
        <v>0</v>
      </c>
      <c r="H397" s="104">
        <v>100</v>
      </c>
      <c r="I397" s="104">
        <v>100</v>
      </c>
      <c r="J397" s="104">
        <v>100</v>
      </c>
      <c r="K397" s="104">
        <v>100</v>
      </c>
      <c r="L397" s="104">
        <v>100</v>
      </c>
    </row>
    <row r="398" spans="1:12" hidden="1" outlineLevel="3" x14ac:dyDescent="0.2">
      <c r="A398" s="23" t="s">
        <v>185</v>
      </c>
      <c r="B398" s="24"/>
      <c r="C398" s="23"/>
      <c r="D398" s="24">
        <v>637004</v>
      </c>
      <c r="E398" s="103" t="s">
        <v>212</v>
      </c>
      <c r="F398" s="104">
        <v>1729.45</v>
      </c>
      <c r="G398" s="104">
        <v>2539.09</v>
      </c>
      <c r="H398" s="104">
        <v>2500</v>
      </c>
      <c r="I398" s="104">
        <v>3000</v>
      </c>
      <c r="J398" s="104">
        <v>3000</v>
      </c>
      <c r="K398" s="104">
        <v>3500</v>
      </c>
      <c r="L398" s="104">
        <v>3500</v>
      </c>
    </row>
    <row r="399" spans="1:12" hidden="1" outlineLevel="3" x14ac:dyDescent="0.2">
      <c r="A399" s="23" t="s">
        <v>185</v>
      </c>
      <c r="B399" s="24"/>
      <c r="C399" s="23"/>
      <c r="D399" s="24">
        <v>637014</v>
      </c>
      <c r="E399" s="103" t="s">
        <v>214</v>
      </c>
      <c r="F399" s="104">
        <v>104223.18</v>
      </c>
      <c r="G399" s="104">
        <v>119121.05</v>
      </c>
      <c r="H399" s="104">
        <v>130000</v>
      </c>
      <c r="I399" s="104">
        <v>130000</v>
      </c>
      <c r="J399" s="104">
        <v>140000</v>
      </c>
      <c r="K399" s="104">
        <v>145000</v>
      </c>
      <c r="L399" s="104">
        <v>150000</v>
      </c>
    </row>
    <row r="400" spans="1:12" hidden="1" outlineLevel="3" x14ac:dyDescent="0.2">
      <c r="A400" s="23" t="s">
        <v>185</v>
      </c>
      <c r="B400" s="24"/>
      <c r="C400" s="23"/>
      <c r="D400" s="24">
        <v>637016</v>
      </c>
      <c r="E400" s="103" t="s">
        <v>54</v>
      </c>
      <c r="F400" s="104">
        <v>539.36</v>
      </c>
      <c r="G400" s="104">
        <v>646.70000000000005</v>
      </c>
      <c r="H400" s="104">
        <v>830</v>
      </c>
      <c r="I400" s="104">
        <v>830</v>
      </c>
      <c r="J400" s="104">
        <v>800</v>
      </c>
      <c r="K400" s="104">
        <v>800</v>
      </c>
      <c r="L400" s="104">
        <v>800</v>
      </c>
    </row>
    <row r="401" spans="1:12" hidden="1" outlineLevel="3" x14ac:dyDescent="0.2">
      <c r="A401" s="23" t="s">
        <v>185</v>
      </c>
      <c r="B401" s="24"/>
      <c r="C401" s="23"/>
      <c r="D401" s="24">
        <v>637027</v>
      </c>
      <c r="E401" s="103" t="s">
        <v>220</v>
      </c>
      <c r="F401" s="104">
        <v>378.8</v>
      </c>
      <c r="G401" s="104">
        <v>567</v>
      </c>
      <c r="H401" s="104">
        <v>1000</v>
      </c>
      <c r="I401" s="104">
        <v>1000</v>
      </c>
      <c r="J401" s="104">
        <v>1000</v>
      </c>
      <c r="K401" s="104">
        <v>1000</v>
      </c>
      <c r="L401" s="104">
        <v>1000</v>
      </c>
    </row>
    <row r="402" spans="1:12" ht="12.75" customHeight="1" outlineLevel="1" x14ac:dyDescent="0.2">
      <c r="A402" s="23" t="s">
        <v>528</v>
      </c>
      <c r="B402" s="29">
        <v>640</v>
      </c>
      <c r="C402" s="28"/>
      <c r="D402" s="29"/>
      <c r="E402" s="22" t="s">
        <v>285</v>
      </c>
      <c r="F402" s="119">
        <f t="shared" ref="F402:L403" si="265">F403</f>
        <v>0</v>
      </c>
      <c r="G402" s="119">
        <f t="shared" si="265"/>
        <v>0</v>
      </c>
      <c r="H402" s="119">
        <f t="shared" si="265"/>
        <v>0</v>
      </c>
      <c r="I402" s="119">
        <f t="shared" si="265"/>
        <v>150</v>
      </c>
      <c r="J402" s="119">
        <f t="shared" si="265"/>
        <v>200</v>
      </c>
      <c r="K402" s="119">
        <f t="shared" si="265"/>
        <v>200</v>
      </c>
      <c r="L402" s="119">
        <f t="shared" si="265"/>
        <v>200</v>
      </c>
    </row>
    <row r="403" spans="1:12" ht="12.75" customHeight="1" outlineLevel="2" x14ac:dyDescent="0.2">
      <c r="A403" s="23" t="s">
        <v>528</v>
      </c>
      <c r="B403" s="29"/>
      <c r="C403" s="28" t="s">
        <v>187</v>
      </c>
      <c r="D403" s="29"/>
      <c r="E403" s="37" t="s">
        <v>310</v>
      </c>
      <c r="F403" s="119">
        <f t="shared" si="265"/>
        <v>0</v>
      </c>
      <c r="G403" s="119">
        <f t="shared" si="265"/>
        <v>0</v>
      </c>
      <c r="H403" s="119">
        <f t="shared" si="265"/>
        <v>0</v>
      </c>
      <c r="I403" s="119">
        <f t="shared" si="265"/>
        <v>150</v>
      </c>
      <c r="J403" s="119">
        <f t="shared" si="265"/>
        <v>200</v>
      </c>
      <c r="K403" s="119">
        <f t="shared" si="265"/>
        <v>200</v>
      </c>
      <c r="L403" s="119">
        <f t="shared" si="265"/>
        <v>200</v>
      </c>
    </row>
    <row r="404" spans="1:12" ht="12.75" hidden="1" customHeight="1" outlineLevel="3" x14ac:dyDescent="0.2">
      <c r="A404" s="23" t="s">
        <v>528</v>
      </c>
      <c r="B404" s="29"/>
      <c r="C404" s="28"/>
      <c r="D404" s="29">
        <v>642014</v>
      </c>
      <c r="E404" s="37" t="s">
        <v>530</v>
      </c>
      <c r="F404" s="119">
        <v>0</v>
      </c>
      <c r="G404" s="119">
        <v>0</v>
      </c>
      <c r="H404" s="119">
        <v>0</v>
      </c>
      <c r="I404" s="119">
        <v>150</v>
      </c>
      <c r="J404" s="119">
        <v>200</v>
      </c>
      <c r="K404" s="119">
        <v>200</v>
      </c>
      <c r="L404" s="119">
        <v>200</v>
      </c>
    </row>
    <row r="405" spans="1:12" ht="15.75" x14ac:dyDescent="0.2">
      <c r="A405" s="172" t="s">
        <v>75</v>
      </c>
      <c r="B405" s="172"/>
      <c r="C405" s="172"/>
      <c r="D405" s="100" t="s">
        <v>153</v>
      </c>
      <c r="E405" s="100"/>
      <c r="F405" s="102">
        <f t="shared" ref="F405:H405" si="266">F406+F408+F418</f>
        <v>87849.58</v>
      </c>
      <c r="G405" s="102">
        <f t="shared" si="266"/>
        <v>0</v>
      </c>
      <c r="H405" s="102">
        <f t="shared" si="266"/>
        <v>0</v>
      </c>
      <c r="I405" s="102">
        <f t="shared" ref="I405:J405" si="267">I406+I408+I418</f>
        <v>0</v>
      </c>
      <c r="J405" s="102">
        <f t="shared" si="267"/>
        <v>0</v>
      </c>
      <c r="K405" s="102">
        <f t="shared" ref="K405:L405" si="268">K406+K408+K418</f>
        <v>0</v>
      </c>
      <c r="L405" s="102">
        <f t="shared" si="268"/>
        <v>0</v>
      </c>
    </row>
    <row r="406" spans="1:12" outlineLevel="1" x14ac:dyDescent="0.2">
      <c r="A406" s="23" t="s">
        <v>95</v>
      </c>
      <c r="B406" s="24">
        <v>610</v>
      </c>
      <c r="C406" s="23"/>
      <c r="D406" s="24"/>
      <c r="E406" s="103" t="s">
        <v>284</v>
      </c>
      <c r="F406" s="104">
        <f t="shared" ref="F406:L406" si="269">F407</f>
        <v>60696.53</v>
      </c>
      <c r="G406" s="104">
        <f t="shared" si="269"/>
        <v>0</v>
      </c>
      <c r="H406" s="104">
        <f t="shared" si="269"/>
        <v>0</v>
      </c>
      <c r="I406" s="104">
        <f t="shared" si="269"/>
        <v>0</v>
      </c>
      <c r="J406" s="104">
        <f t="shared" si="269"/>
        <v>0</v>
      </c>
      <c r="K406" s="104">
        <f t="shared" si="269"/>
        <v>0</v>
      </c>
      <c r="L406" s="104">
        <f t="shared" si="269"/>
        <v>0</v>
      </c>
    </row>
    <row r="407" spans="1:12" outlineLevel="2" x14ac:dyDescent="0.2">
      <c r="A407" s="23" t="s">
        <v>95</v>
      </c>
      <c r="B407" s="24"/>
      <c r="C407" s="24">
        <v>611</v>
      </c>
      <c r="D407" s="24"/>
      <c r="E407" s="103" t="s">
        <v>0</v>
      </c>
      <c r="F407" s="104">
        <v>60696.53</v>
      </c>
      <c r="G407" s="104">
        <v>0</v>
      </c>
      <c r="H407" s="104">
        <v>0</v>
      </c>
      <c r="I407" s="104">
        <v>0</v>
      </c>
      <c r="J407" s="104">
        <v>0</v>
      </c>
      <c r="K407" s="104">
        <v>0</v>
      </c>
      <c r="L407" s="104">
        <v>0</v>
      </c>
    </row>
    <row r="408" spans="1:12" outlineLevel="1" x14ac:dyDescent="0.2">
      <c r="A408" s="23" t="s">
        <v>95</v>
      </c>
      <c r="B408" s="24">
        <v>620</v>
      </c>
      <c r="C408" s="24"/>
      <c r="D408" s="24"/>
      <c r="E408" s="103" t="s">
        <v>188</v>
      </c>
      <c r="F408" s="104">
        <f>SUM(F409:F411)</f>
        <v>21408.329999999998</v>
      </c>
      <c r="G408" s="104">
        <f>SUM(G409:G411)</f>
        <v>0</v>
      </c>
      <c r="H408" s="104">
        <f t="shared" ref="H408:I408" si="270">SUM(H409:H411)</f>
        <v>0</v>
      </c>
      <c r="I408" s="104">
        <f t="shared" si="270"/>
        <v>0</v>
      </c>
      <c r="J408" s="104">
        <f t="shared" ref="J408" si="271">SUM(J409:J411)</f>
        <v>0</v>
      </c>
      <c r="K408" s="104">
        <f t="shared" ref="K408:L408" si="272">SUM(K409:K411)</f>
        <v>0</v>
      </c>
      <c r="L408" s="104">
        <f t="shared" si="272"/>
        <v>0</v>
      </c>
    </row>
    <row r="409" spans="1:12" outlineLevel="2" x14ac:dyDescent="0.2">
      <c r="A409" s="23" t="s">
        <v>95</v>
      </c>
      <c r="B409" s="24"/>
      <c r="C409" s="23" t="s">
        <v>172</v>
      </c>
      <c r="D409" s="24"/>
      <c r="E409" s="103" t="s">
        <v>189</v>
      </c>
      <c r="F409" s="104">
        <v>4321.78</v>
      </c>
      <c r="G409" s="104">
        <v>0</v>
      </c>
      <c r="H409" s="104">
        <v>0</v>
      </c>
      <c r="I409" s="104">
        <v>0</v>
      </c>
      <c r="J409" s="104">
        <v>0</v>
      </c>
      <c r="K409" s="104">
        <v>0</v>
      </c>
      <c r="L409" s="104">
        <v>0</v>
      </c>
    </row>
    <row r="410" spans="1:12" outlineLevel="2" x14ac:dyDescent="0.2">
      <c r="A410" s="23" t="s">
        <v>95</v>
      </c>
      <c r="B410" s="24"/>
      <c r="C410" s="23" t="s">
        <v>173</v>
      </c>
      <c r="D410" s="24"/>
      <c r="E410" s="103" t="s">
        <v>190</v>
      </c>
      <c r="F410" s="104">
        <v>1804</v>
      </c>
      <c r="G410" s="104">
        <v>0</v>
      </c>
      <c r="H410" s="104">
        <v>0</v>
      </c>
      <c r="I410" s="104">
        <v>0</v>
      </c>
      <c r="J410" s="104">
        <v>0</v>
      </c>
      <c r="K410" s="104">
        <v>0</v>
      </c>
      <c r="L410" s="104">
        <v>0</v>
      </c>
    </row>
    <row r="411" spans="1:12" outlineLevel="2" x14ac:dyDescent="0.2">
      <c r="A411" s="23" t="s">
        <v>95</v>
      </c>
      <c r="B411" s="24"/>
      <c r="C411" s="23" t="s">
        <v>174</v>
      </c>
      <c r="D411" s="24"/>
      <c r="E411" s="103" t="s">
        <v>191</v>
      </c>
      <c r="F411" s="104">
        <f t="shared" ref="F411" si="273">SUM(F412:F417)</f>
        <v>15282.55</v>
      </c>
      <c r="G411" s="104">
        <f>SUM(G412:G417)</f>
        <v>0</v>
      </c>
      <c r="H411" s="104">
        <f t="shared" ref="H411:I411" si="274">SUM(H412:H417)</f>
        <v>0</v>
      </c>
      <c r="I411" s="104">
        <f t="shared" si="274"/>
        <v>0</v>
      </c>
      <c r="J411" s="104">
        <f t="shared" ref="J411" si="275">SUM(J412:J417)</f>
        <v>0</v>
      </c>
      <c r="K411" s="104">
        <f t="shared" ref="K411:L411" si="276">SUM(K412:K417)</f>
        <v>0</v>
      </c>
      <c r="L411" s="104">
        <f t="shared" si="276"/>
        <v>0</v>
      </c>
    </row>
    <row r="412" spans="1:12" hidden="1" outlineLevel="3" x14ac:dyDescent="0.2">
      <c r="A412" s="23" t="s">
        <v>95</v>
      </c>
      <c r="B412" s="24"/>
      <c r="C412" s="23"/>
      <c r="D412" s="24">
        <v>625001</v>
      </c>
      <c r="E412" s="103" t="s">
        <v>192</v>
      </c>
      <c r="F412" s="104">
        <v>857.29</v>
      </c>
      <c r="G412" s="104">
        <v>0</v>
      </c>
      <c r="H412" s="104">
        <v>0</v>
      </c>
      <c r="I412" s="104">
        <v>0</v>
      </c>
      <c r="J412" s="104">
        <v>0</v>
      </c>
      <c r="K412" s="104">
        <v>0</v>
      </c>
      <c r="L412" s="104">
        <v>0</v>
      </c>
    </row>
    <row r="413" spans="1:12" hidden="1" outlineLevel="3" x14ac:dyDescent="0.2">
      <c r="A413" s="23" t="s">
        <v>95</v>
      </c>
      <c r="B413" s="24"/>
      <c r="C413" s="23"/>
      <c r="D413" s="24">
        <v>625002</v>
      </c>
      <c r="E413" s="103" t="s">
        <v>193</v>
      </c>
      <c r="F413" s="104">
        <v>8576.1200000000008</v>
      </c>
      <c r="G413" s="104">
        <v>0</v>
      </c>
      <c r="H413" s="104">
        <v>0</v>
      </c>
      <c r="I413" s="104">
        <v>0</v>
      </c>
      <c r="J413" s="104">
        <v>0</v>
      </c>
      <c r="K413" s="104">
        <v>0</v>
      </c>
      <c r="L413" s="104">
        <v>0</v>
      </c>
    </row>
    <row r="414" spans="1:12" hidden="1" outlineLevel="3" x14ac:dyDescent="0.2">
      <c r="A414" s="23" t="s">
        <v>95</v>
      </c>
      <c r="B414" s="24"/>
      <c r="C414" s="23"/>
      <c r="D414" s="24">
        <v>625003</v>
      </c>
      <c r="E414" s="103" t="s">
        <v>194</v>
      </c>
      <c r="F414" s="104">
        <v>489.84</v>
      </c>
      <c r="G414" s="104">
        <v>0</v>
      </c>
      <c r="H414" s="104">
        <v>0</v>
      </c>
      <c r="I414" s="104">
        <v>0</v>
      </c>
      <c r="J414" s="104">
        <v>0</v>
      </c>
      <c r="K414" s="104">
        <v>0</v>
      </c>
      <c r="L414" s="104">
        <v>0</v>
      </c>
    </row>
    <row r="415" spans="1:12" hidden="1" outlineLevel="3" x14ac:dyDescent="0.2">
      <c r="A415" s="23" t="s">
        <v>95</v>
      </c>
      <c r="B415" s="24"/>
      <c r="C415" s="23"/>
      <c r="D415" s="24">
        <v>625004</v>
      </c>
      <c r="E415" s="103" t="s">
        <v>195</v>
      </c>
      <c r="F415" s="104">
        <v>1837.48</v>
      </c>
      <c r="G415" s="104">
        <v>0</v>
      </c>
      <c r="H415" s="104">
        <v>0</v>
      </c>
      <c r="I415" s="104">
        <v>0</v>
      </c>
      <c r="J415" s="104">
        <v>0</v>
      </c>
      <c r="K415" s="104">
        <v>0</v>
      </c>
      <c r="L415" s="104">
        <v>0</v>
      </c>
    </row>
    <row r="416" spans="1:12" hidden="1" outlineLevel="3" x14ac:dyDescent="0.2">
      <c r="A416" s="23" t="s">
        <v>95</v>
      </c>
      <c r="B416" s="24"/>
      <c r="C416" s="23"/>
      <c r="D416" s="24">
        <v>625005</v>
      </c>
      <c r="E416" s="103" t="s">
        <v>196</v>
      </c>
      <c r="F416" s="104">
        <v>612.30999999999995</v>
      </c>
      <c r="G416" s="104">
        <v>0</v>
      </c>
      <c r="H416" s="104">
        <v>0</v>
      </c>
      <c r="I416" s="104">
        <v>0</v>
      </c>
      <c r="J416" s="104">
        <v>0</v>
      </c>
      <c r="K416" s="104">
        <v>0</v>
      </c>
      <c r="L416" s="104">
        <v>0</v>
      </c>
    </row>
    <row r="417" spans="1:12" hidden="1" outlineLevel="3" x14ac:dyDescent="0.2">
      <c r="A417" s="23" t="s">
        <v>95</v>
      </c>
      <c r="B417" s="24"/>
      <c r="C417" s="23"/>
      <c r="D417" s="24">
        <v>625007</v>
      </c>
      <c r="E417" s="103" t="s">
        <v>197</v>
      </c>
      <c r="F417" s="104">
        <v>2909.51</v>
      </c>
      <c r="G417" s="104">
        <v>0</v>
      </c>
      <c r="H417" s="104">
        <v>0</v>
      </c>
      <c r="I417" s="104">
        <v>0</v>
      </c>
      <c r="J417" s="104">
        <v>0</v>
      </c>
      <c r="K417" s="104">
        <v>0</v>
      </c>
      <c r="L417" s="104">
        <v>0</v>
      </c>
    </row>
    <row r="418" spans="1:12" outlineLevel="1" x14ac:dyDescent="0.2">
      <c r="A418" s="23" t="s">
        <v>95</v>
      </c>
      <c r="B418" s="24">
        <v>630</v>
      </c>
      <c r="C418" s="23"/>
      <c r="D418" s="24"/>
      <c r="E418" s="103" t="s">
        <v>215</v>
      </c>
      <c r="F418" s="104">
        <f t="shared" ref="F418:L418" si="277">F419+F421+F425+F427</f>
        <v>5744.7199999999993</v>
      </c>
      <c r="G418" s="104">
        <f t="shared" si="277"/>
        <v>0</v>
      </c>
      <c r="H418" s="104">
        <f t="shared" ref="H418" si="278">H419+H421+H425+H427</f>
        <v>0</v>
      </c>
      <c r="I418" s="104">
        <f t="shared" si="277"/>
        <v>0</v>
      </c>
      <c r="J418" s="104">
        <f t="shared" si="277"/>
        <v>0</v>
      </c>
      <c r="K418" s="104">
        <f t="shared" ref="K418" si="279">K419+K421+K425+K427</f>
        <v>0</v>
      </c>
      <c r="L418" s="104">
        <f t="shared" si="277"/>
        <v>0</v>
      </c>
    </row>
    <row r="419" spans="1:12" outlineLevel="2" x14ac:dyDescent="0.2">
      <c r="A419" s="23" t="s">
        <v>95</v>
      </c>
      <c r="B419" s="24"/>
      <c r="C419" s="23" t="s">
        <v>186</v>
      </c>
      <c r="D419" s="24"/>
      <c r="E419" s="103" t="s">
        <v>198</v>
      </c>
      <c r="F419" s="104">
        <f t="shared" ref="F419:L419" si="280">SUM(F420:F420)</f>
        <v>80</v>
      </c>
      <c r="G419" s="104">
        <f t="shared" si="280"/>
        <v>0</v>
      </c>
      <c r="H419" s="104">
        <f t="shared" si="280"/>
        <v>0</v>
      </c>
      <c r="I419" s="104">
        <f t="shared" si="280"/>
        <v>0</v>
      </c>
      <c r="J419" s="104">
        <f t="shared" si="280"/>
        <v>0</v>
      </c>
      <c r="K419" s="104">
        <f t="shared" si="280"/>
        <v>0</v>
      </c>
      <c r="L419" s="104">
        <f t="shared" si="280"/>
        <v>0</v>
      </c>
    </row>
    <row r="420" spans="1:12" hidden="1" outlineLevel="3" x14ac:dyDescent="0.2">
      <c r="A420" s="23" t="s">
        <v>95</v>
      </c>
      <c r="B420" s="24"/>
      <c r="C420" s="23"/>
      <c r="D420" s="24">
        <v>632005</v>
      </c>
      <c r="E420" s="103" t="s">
        <v>400</v>
      </c>
      <c r="F420" s="104">
        <v>80</v>
      </c>
      <c r="G420" s="104">
        <v>0</v>
      </c>
      <c r="H420" s="104">
        <v>0</v>
      </c>
      <c r="I420" s="104">
        <v>0</v>
      </c>
      <c r="J420" s="104">
        <v>0</v>
      </c>
      <c r="K420" s="104">
        <v>0</v>
      </c>
      <c r="L420" s="104">
        <v>0</v>
      </c>
    </row>
    <row r="421" spans="1:12" outlineLevel="2" collapsed="1" x14ac:dyDescent="0.2">
      <c r="A421" s="23" t="s">
        <v>95</v>
      </c>
      <c r="B421" s="24"/>
      <c r="C421" s="23" t="s">
        <v>177</v>
      </c>
      <c r="D421" s="24"/>
      <c r="E421" s="103" t="s">
        <v>201</v>
      </c>
      <c r="F421" s="104">
        <f t="shared" ref="F421:L421" si="281">SUM(F422:F424)</f>
        <v>3251.04</v>
      </c>
      <c r="G421" s="104">
        <f t="shared" si="281"/>
        <v>0</v>
      </c>
      <c r="H421" s="104">
        <f t="shared" ref="H421" si="282">SUM(H422:H424)</f>
        <v>0</v>
      </c>
      <c r="I421" s="104">
        <f t="shared" si="281"/>
        <v>0</v>
      </c>
      <c r="J421" s="104">
        <f t="shared" si="281"/>
        <v>0</v>
      </c>
      <c r="K421" s="104">
        <f t="shared" ref="K421" si="283">SUM(K422:K424)</f>
        <v>0</v>
      </c>
      <c r="L421" s="104">
        <f t="shared" si="281"/>
        <v>0</v>
      </c>
    </row>
    <row r="422" spans="1:12" hidden="1" outlineLevel="3" x14ac:dyDescent="0.2">
      <c r="A422" s="23" t="s">
        <v>95</v>
      </c>
      <c r="B422" s="25"/>
      <c r="C422" s="25"/>
      <c r="D422" s="24">
        <v>633006</v>
      </c>
      <c r="E422" s="103" t="s">
        <v>3</v>
      </c>
      <c r="F422" s="104">
        <v>2232.37</v>
      </c>
      <c r="G422" s="104">
        <v>0</v>
      </c>
      <c r="H422" s="104">
        <v>0</v>
      </c>
      <c r="I422" s="104">
        <v>0</v>
      </c>
      <c r="J422" s="104">
        <v>0</v>
      </c>
      <c r="K422" s="104">
        <v>0</v>
      </c>
      <c r="L422" s="104">
        <v>0</v>
      </c>
    </row>
    <row r="423" spans="1:12" hidden="1" outlineLevel="3" x14ac:dyDescent="0.2">
      <c r="A423" s="23" t="s">
        <v>95</v>
      </c>
      <c r="B423" s="24"/>
      <c r="C423" s="23"/>
      <c r="D423" s="24">
        <v>633009</v>
      </c>
      <c r="E423" s="103" t="s">
        <v>203</v>
      </c>
      <c r="F423" s="104">
        <v>648.65</v>
      </c>
      <c r="G423" s="104">
        <v>0</v>
      </c>
      <c r="H423" s="104">
        <v>0</v>
      </c>
      <c r="I423" s="104">
        <v>0</v>
      </c>
      <c r="J423" s="104">
        <v>0</v>
      </c>
      <c r="K423" s="104">
        <v>0</v>
      </c>
      <c r="L423" s="104">
        <v>0</v>
      </c>
    </row>
    <row r="424" spans="1:12" hidden="1" outlineLevel="3" x14ac:dyDescent="0.2">
      <c r="A424" s="23" t="s">
        <v>95</v>
      </c>
      <c r="B424" s="24"/>
      <c r="C424" s="23"/>
      <c r="D424" s="24">
        <v>633011</v>
      </c>
      <c r="E424" s="103" t="s">
        <v>308</v>
      </c>
      <c r="F424" s="104">
        <v>370.02</v>
      </c>
      <c r="G424" s="104">
        <v>0</v>
      </c>
      <c r="H424" s="104">
        <v>0</v>
      </c>
      <c r="I424" s="104">
        <v>0</v>
      </c>
      <c r="J424" s="104">
        <v>0</v>
      </c>
      <c r="K424" s="104">
        <v>0</v>
      </c>
      <c r="L424" s="104">
        <v>0</v>
      </c>
    </row>
    <row r="425" spans="1:12" outlineLevel="2" collapsed="1" x14ac:dyDescent="0.2">
      <c r="A425" s="23" t="s">
        <v>95</v>
      </c>
      <c r="B425" s="24"/>
      <c r="C425" s="23" t="s">
        <v>181</v>
      </c>
      <c r="D425" s="24"/>
      <c r="E425" s="103" t="s">
        <v>309</v>
      </c>
      <c r="F425" s="104">
        <f t="shared" ref="F425:L425" si="284">F426</f>
        <v>330</v>
      </c>
      <c r="G425" s="104">
        <f t="shared" si="284"/>
        <v>0</v>
      </c>
      <c r="H425" s="104">
        <f t="shared" si="284"/>
        <v>0</v>
      </c>
      <c r="I425" s="104">
        <f t="shared" si="284"/>
        <v>0</v>
      </c>
      <c r="J425" s="104">
        <f t="shared" si="284"/>
        <v>0</v>
      </c>
      <c r="K425" s="104">
        <f t="shared" si="284"/>
        <v>0</v>
      </c>
      <c r="L425" s="104">
        <f t="shared" si="284"/>
        <v>0</v>
      </c>
    </row>
    <row r="426" spans="1:12" hidden="1" outlineLevel="3" x14ac:dyDescent="0.2">
      <c r="A426" s="23" t="s">
        <v>95</v>
      </c>
      <c r="B426" s="24"/>
      <c r="C426" s="23"/>
      <c r="D426" s="24">
        <v>634004</v>
      </c>
      <c r="E426" s="103" t="s">
        <v>420</v>
      </c>
      <c r="F426" s="104">
        <v>330</v>
      </c>
      <c r="G426" s="104">
        <v>0</v>
      </c>
      <c r="H426" s="104">
        <v>0</v>
      </c>
      <c r="I426" s="104">
        <v>0</v>
      </c>
      <c r="J426" s="104">
        <v>0</v>
      </c>
      <c r="K426" s="104">
        <v>0</v>
      </c>
      <c r="L426" s="104">
        <v>0</v>
      </c>
    </row>
    <row r="427" spans="1:12" outlineLevel="2" collapsed="1" x14ac:dyDescent="0.2">
      <c r="A427" s="23" t="s">
        <v>95</v>
      </c>
      <c r="B427" s="24"/>
      <c r="C427" s="23" t="s">
        <v>171</v>
      </c>
      <c r="D427" s="24"/>
      <c r="E427" s="103" t="s">
        <v>210</v>
      </c>
      <c r="F427" s="104">
        <f t="shared" ref="F427:L427" si="285">SUM(F428:F431)</f>
        <v>2083.6799999999998</v>
      </c>
      <c r="G427" s="104">
        <f t="shared" ref="G427:H427" si="286">SUM(G428:G431)</f>
        <v>0</v>
      </c>
      <c r="H427" s="104">
        <f t="shared" si="286"/>
        <v>0</v>
      </c>
      <c r="I427" s="104">
        <f t="shared" si="285"/>
        <v>0</v>
      </c>
      <c r="J427" s="104">
        <f t="shared" ref="J427:K427" si="287">SUM(J428:J431)</f>
        <v>0</v>
      </c>
      <c r="K427" s="104">
        <f t="shared" si="287"/>
        <v>0</v>
      </c>
      <c r="L427" s="104">
        <f t="shared" si="285"/>
        <v>0</v>
      </c>
    </row>
    <row r="428" spans="1:12" hidden="1" outlineLevel="3" x14ac:dyDescent="0.2">
      <c r="A428" s="23" t="s">
        <v>95</v>
      </c>
      <c r="B428" s="24"/>
      <c r="C428" s="23"/>
      <c r="D428" s="24">
        <v>637002</v>
      </c>
      <c r="E428" s="103" t="s">
        <v>15</v>
      </c>
      <c r="F428" s="104">
        <v>838</v>
      </c>
      <c r="G428" s="104">
        <v>0</v>
      </c>
      <c r="H428" s="104">
        <v>0</v>
      </c>
      <c r="I428" s="104">
        <v>0</v>
      </c>
      <c r="J428" s="104">
        <v>0</v>
      </c>
      <c r="K428" s="104">
        <v>0</v>
      </c>
      <c r="L428" s="104">
        <v>0</v>
      </c>
    </row>
    <row r="429" spans="1:12" hidden="1" outlineLevel="3" x14ac:dyDescent="0.2">
      <c r="A429" s="23" t="s">
        <v>95</v>
      </c>
      <c r="B429" s="24"/>
      <c r="C429" s="23"/>
      <c r="D429" s="24">
        <v>637004</v>
      </c>
      <c r="E429" s="103" t="s">
        <v>212</v>
      </c>
      <c r="F429" s="104">
        <v>719.2</v>
      </c>
      <c r="G429" s="104">
        <v>0</v>
      </c>
      <c r="H429" s="104">
        <v>0</v>
      </c>
      <c r="I429" s="104">
        <v>0</v>
      </c>
      <c r="J429" s="104">
        <v>0</v>
      </c>
      <c r="K429" s="104">
        <v>0</v>
      </c>
      <c r="L429" s="104">
        <v>0</v>
      </c>
    </row>
    <row r="430" spans="1:12" hidden="1" outlineLevel="3" x14ac:dyDescent="0.2">
      <c r="A430" s="23" t="s">
        <v>95</v>
      </c>
      <c r="B430" s="24"/>
      <c r="C430" s="23"/>
      <c r="D430" s="24">
        <v>637007</v>
      </c>
      <c r="E430" s="103" t="s">
        <v>1</v>
      </c>
      <c r="F430" s="104">
        <v>57.33</v>
      </c>
      <c r="G430" s="104">
        <v>0</v>
      </c>
      <c r="H430" s="104">
        <v>0</v>
      </c>
      <c r="I430" s="104">
        <v>0</v>
      </c>
      <c r="J430" s="104">
        <v>0</v>
      </c>
      <c r="K430" s="104">
        <v>0</v>
      </c>
      <c r="L430" s="104">
        <v>0</v>
      </c>
    </row>
    <row r="431" spans="1:12" hidden="1" outlineLevel="3" x14ac:dyDescent="0.2">
      <c r="A431" s="23" t="s">
        <v>95</v>
      </c>
      <c r="B431" s="24"/>
      <c r="C431" s="23"/>
      <c r="D431" s="24">
        <v>637016</v>
      </c>
      <c r="E431" s="103" t="s">
        <v>54</v>
      </c>
      <c r="F431" s="104">
        <v>469.15</v>
      </c>
      <c r="G431" s="104">
        <v>0</v>
      </c>
      <c r="H431" s="104">
        <v>0</v>
      </c>
      <c r="I431" s="104">
        <v>0</v>
      </c>
      <c r="J431" s="104">
        <v>0</v>
      </c>
      <c r="K431" s="104">
        <v>0</v>
      </c>
      <c r="L431" s="104">
        <v>0</v>
      </c>
    </row>
    <row r="432" spans="1:12" ht="15.75" x14ac:dyDescent="0.2">
      <c r="A432" s="172" t="s">
        <v>464</v>
      </c>
      <c r="B432" s="172"/>
      <c r="C432" s="172"/>
      <c r="D432" s="147" t="s">
        <v>465</v>
      </c>
      <c r="E432" s="147"/>
      <c r="F432" s="102">
        <f t="shared" ref="F432:L432" si="288">F433</f>
        <v>0</v>
      </c>
      <c r="G432" s="102">
        <f t="shared" si="288"/>
        <v>41037.550000000003</v>
      </c>
      <c r="H432" s="102">
        <f t="shared" si="288"/>
        <v>43411</v>
      </c>
      <c r="I432" s="102">
        <f t="shared" si="288"/>
        <v>43411</v>
      </c>
      <c r="J432" s="102">
        <f t="shared" si="288"/>
        <v>46800</v>
      </c>
      <c r="K432" s="102">
        <f t="shared" si="288"/>
        <v>46000</v>
      </c>
      <c r="L432" s="102">
        <f t="shared" si="288"/>
        <v>47000</v>
      </c>
    </row>
    <row r="433" spans="1:12" outlineLevel="1" x14ac:dyDescent="0.2">
      <c r="A433" s="23" t="s">
        <v>435</v>
      </c>
      <c r="B433" s="24">
        <v>640</v>
      </c>
      <c r="C433" s="24"/>
      <c r="D433" s="24"/>
      <c r="E433" s="22" t="s">
        <v>285</v>
      </c>
      <c r="F433" s="104">
        <f t="shared" ref="F433:L434" si="289">F434</f>
        <v>0</v>
      </c>
      <c r="G433" s="104">
        <f t="shared" si="289"/>
        <v>41037.550000000003</v>
      </c>
      <c r="H433" s="104">
        <f t="shared" si="289"/>
        <v>43411</v>
      </c>
      <c r="I433" s="104">
        <f t="shared" si="289"/>
        <v>43411</v>
      </c>
      <c r="J433" s="104">
        <f t="shared" si="289"/>
        <v>46800</v>
      </c>
      <c r="K433" s="104">
        <f t="shared" si="289"/>
        <v>46000</v>
      </c>
      <c r="L433" s="104">
        <f t="shared" si="289"/>
        <v>47000</v>
      </c>
    </row>
    <row r="434" spans="1:12" outlineLevel="2" x14ac:dyDescent="0.2">
      <c r="A434" s="23" t="s">
        <v>435</v>
      </c>
      <c r="B434" s="24"/>
      <c r="C434" s="23" t="s">
        <v>187</v>
      </c>
      <c r="D434" s="24"/>
      <c r="E434" s="103" t="s">
        <v>310</v>
      </c>
      <c r="F434" s="104">
        <f t="shared" si="289"/>
        <v>0</v>
      </c>
      <c r="G434" s="104">
        <f t="shared" si="289"/>
        <v>41037.550000000003</v>
      </c>
      <c r="H434" s="104">
        <f t="shared" si="289"/>
        <v>43411</v>
      </c>
      <c r="I434" s="104">
        <f t="shared" si="289"/>
        <v>43411</v>
      </c>
      <c r="J434" s="104">
        <f t="shared" si="289"/>
        <v>46800</v>
      </c>
      <c r="K434" s="104">
        <f t="shared" si="289"/>
        <v>46000</v>
      </c>
      <c r="L434" s="104">
        <f t="shared" si="289"/>
        <v>47000</v>
      </c>
    </row>
    <row r="435" spans="1:12" hidden="1" outlineLevel="3" x14ac:dyDescent="0.2">
      <c r="A435" s="23" t="s">
        <v>435</v>
      </c>
      <c r="B435" s="24"/>
      <c r="C435" s="23"/>
      <c r="D435" s="24">
        <v>642002</v>
      </c>
      <c r="E435" s="103" t="s">
        <v>436</v>
      </c>
      <c r="F435" s="104">
        <v>0</v>
      </c>
      <c r="G435" s="104">
        <v>41037.550000000003</v>
      </c>
      <c r="H435" s="104">
        <v>43411</v>
      </c>
      <c r="I435" s="104">
        <v>43411</v>
      </c>
      <c r="J435" s="104">
        <v>46800</v>
      </c>
      <c r="K435" s="104">
        <v>46000</v>
      </c>
      <c r="L435" s="104">
        <v>47000</v>
      </c>
    </row>
    <row r="436" spans="1:12" x14ac:dyDescent="0.2">
      <c r="A436" s="86"/>
      <c r="B436" s="108"/>
      <c r="C436" s="108"/>
      <c r="D436" s="108"/>
      <c r="E436" s="108"/>
      <c r="F436" s="114"/>
      <c r="G436" s="114"/>
      <c r="H436" s="114"/>
      <c r="I436" s="114"/>
      <c r="J436" s="114"/>
      <c r="K436" s="114"/>
      <c r="L436" s="114"/>
    </row>
    <row r="437" spans="1:12" ht="18.75" x14ac:dyDescent="0.2">
      <c r="A437" s="173" t="s">
        <v>154</v>
      </c>
      <c r="B437" s="173"/>
      <c r="C437" s="173"/>
      <c r="D437" s="173"/>
      <c r="E437" s="173"/>
      <c r="F437" s="110">
        <f t="shared" ref="F437:L437" si="290">F438+F460</f>
        <v>43730.720000000001</v>
      </c>
      <c r="G437" s="110">
        <f t="shared" si="290"/>
        <v>46613.48</v>
      </c>
      <c r="H437" s="110">
        <f t="shared" si="290"/>
        <v>45900</v>
      </c>
      <c r="I437" s="110">
        <f t="shared" si="290"/>
        <v>47900</v>
      </c>
      <c r="J437" s="110">
        <f t="shared" si="290"/>
        <v>50270</v>
      </c>
      <c r="K437" s="110">
        <f t="shared" si="290"/>
        <v>51270</v>
      </c>
      <c r="L437" s="110">
        <f t="shared" si="290"/>
        <v>51270</v>
      </c>
    </row>
    <row r="438" spans="1:12" ht="15.75" x14ac:dyDescent="0.2">
      <c r="A438" s="172" t="s">
        <v>76</v>
      </c>
      <c r="B438" s="172"/>
      <c r="C438" s="172"/>
      <c r="D438" s="100" t="s">
        <v>333</v>
      </c>
      <c r="E438" s="100"/>
      <c r="F438" s="102">
        <f t="shared" ref="F438:L438" si="291">F439</f>
        <v>43215.92</v>
      </c>
      <c r="G438" s="102">
        <f t="shared" si="291"/>
        <v>46230.720000000001</v>
      </c>
      <c r="H438" s="102">
        <f t="shared" si="291"/>
        <v>45400</v>
      </c>
      <c r="I438" s="102">
        <f t="shared" si="291"/>
        <v>47400</v>
      </c>
      <c r="J438" s="102">
        <f t="shared" si="291"/>
        <v>49720</v>
      </c>
      <c r="K438" s="102">
        <f t="shared" si="291"/>
        <v>50720</v>
      </c>
      <c r="L438" s="102">
        <f t="shared" si="291"/>
        <v>50720</v>
      </c>
    </row>
    <row r="439" spans="1:12" ht="12.75" customHeight="1" outlineLevel="1" x14ac:dyDescent="0.2">
      <c r="A439" s="23" t="s">
        <v>102</v>
      </c>
      <c r="B439" s="24">
        <v>630</v>
      </c>
      <c r="C439" s="23"/>
      <c r="D439" s="24"/>
      <c r="E439" s="103" t="s">
        <v>215</v>
      </c>
      <c r="F439" s="104">
        <f t="shared" ref="F439:L439" si="292">F440+F446+F450+F453+F455</f>
        <v>43215.92</v>
      </c>
      <c r="G439" s="104">
        <f t="shared" si="292"/>
        <v>46230.720000000001</v>
      </c>
      <c r="H439" s="104">
        <f t="shared" si="292"/>
        <v>45400</v>
      </c>
      <c r="I439" s="104">
        <f t="shared" si="292"/>
        <v>47400</v>
      </c>
      <c r="J439" s="104">
        <f t="shared" si="292"/>
        <v>49720</v>
      </c>
      <c r="K439" s="104">
        <f t="shared" si="292"/>
        <v>50720</v>
      </c>
      <c r="L439" s="104">
        <f t="shared" si="292"/>
        <v>50720</v>
      </c>
    </row>
    <row r="440" spans="1:12" ht="12.75" customHeight="1" outlineLevel="2" x14ac:dyDescent="0.2">
      <c r="A440" s="23" t="s">
        <v>102</v>
      </c>
      <c r="B440" s="24"/>
      <c r="C440" s="23" t="s">
        <v>186</v>
      </c>
      <c r="D440" s="24"/>
      <c r="E440" s="103" t="s">
        <v>198</v>
      </c>
      <c r="F440" s="104">
        <f t="shared" ref="F440:L440" si="293">SUM(F441:F445)</f>
        <v>8141.2800000000007</v>
      </c>
      <c r="G440" s="104">
        <f t="shared" si="293"/>
        <v>13694.720000000001</v>
      </c>
      <c r="H440" s="104">
        <f t="shared" si="293"/>
        <v>10180</v>
      </c>
      <c r="I440" s="104">
        <f t="shared" si="293"/>
        <v>10180</v>
      </c>
      <c r="J440" s="104">
        <f t="shared" si="293"/>
        <v>11200</v>
      </c>
      <c r="K440" s="104">
        <f t="shared" si="293"/>
        <v>11200</v>
      </c>
      <c r="L440" s="104">
        <f t="shared" si="293"/>
        <v>11200</v>
      </c>
    </row>
    <row r="441" spans="1:12" ht="12.75" hidden="1" customHeight="1" outlineLevel="3" x14ac:dyDescent="0.2">
      <c r="A441" s="23" t="s">
        <v>102</v>
      </c>
      <c r="B441" s="24"/>
      <c r="C441" s="23"/>
      <c r="D441" s="24">
        <v>632001</v>
      </c>
      <c r="E441" s="103" t="s">
        <v>269</v>
      </c>
      <c r="F441" s="104">
        <v>2067.86</v>
      </c>
      <c r="G441" s="104">
        <v>3575.38</v>
      </c>
      <c r="H441" s="104">
        <v>3095</v>
      </c>
      <c r="I441" s="104">
        <v>3095</v>
      </c>
      <c r="J441" s="104">
        <v>3600</v>
      </c>
      <c r="K441" s="104">
        <v>3600</v>
      </c>
      <c r="L441" s="104">
        <v>3600</v>
      </c>
    </row>
    <row r="442" spans="1:12" ht="12.75" hidden="1" customHeight="1" outlineLevel="3" x14ac:dyDescent="0.2">
      <c r="A442" s="23" t="s">
        <v>102</v>
      </c>
      <c r="B442" s="24"/>
      <c r="C442" s="23"/>
      <c r="D442" s="24">
        <v>632001</v>
      </c>
      <c r="E442" s="103" t="s">
        <v>270</v>
      </c>
      <c r="F442" s="104">
        <v>4596</v>
      </c>
      <c r="G442" s="104">
        <v>8491.6200000000008</v>
      </c>
      <c r="H442" s="104">
        <v>5140</v>
      </c>
      <c r="I442" s="104">
        <v>5140</v>
      </c>
      <c r="J442" s="104">
        <v>5500</v>
      </c>
      <c r="K442" s="104">
        <v>5500</v>
      </c>
      <c r="L442" s="104">
        <v>5500</v>
      </c>
    </row>
    <row r="443" spans="1:12" ht="12.75" hidden="1" customHeight="1" outlineLevel="3" x14ac:dyDescent="0.2">
      <c r="A443" s="23" t="s">
        <v>102</v>
      </c>
      <c r="B443" s="24"/>
      <c r="C443" s="23"/>
      <c r="D443" s="24">
        <v>632002</v>
      </c>
      <c r="E443" s="103" t="s">
        <v>199</v>
      </c>
      <c r="F443" s="104">
        <v>855.94</v>
      </c>
      <c r="G443" s="104">
        <v>1003.04</v>
      </c>
      <c r="H443" s="104">
        <v>1800</v>
      </c>
      <c r="I443" s="104">
        <v>1800</v>
      </c>
      <c r="J443" s="104">
        <v>1800</v>
      </c>
      <c r="K443" s="104">
        <v>1800</v>
      </c>
      <c r="L443" s="104">
        <v>1800</v>
      </c>
    </row>
    <row r="444" spans="1:12" ht="12.75" hidden="1" customHeight="1" outlineLevel="3" x14ac:dyDescent="0.2">
      <c r="A444" s="23" t="s">
        <v>102</v>
      </c>
      <c r="B444" s="24"/>
      <c r="C444" s="23"/>
      <c r="D444" s="24">
        <v>632004</v>
      </c>
      <c r="E444" s="103" t="s">
        <v>304</v>
      </c>
      <c r="F444" s="104">
        <v>289.95999999999998</v>
      </c>
      <c r="G444" s="104">
        <v>316.33</v>
      </c>
      <c r="H444" s="104">
        <v>145</v>
      </c>
      <c r="I444" s="104">
        <v>145</v>
      </c>
      <c r="J444" s="104">
        <v>300</v>
      </c>
      <c r="K444" s="104">
        <v>300</v>
      </c>
      <c r="L444" s="104">
        <v>300</v>
      </c>
    </row>
    <row r="445" spans="1:12" ht="12.75" hidden="1" customHeight="1" outlineLevel="3" x14ac:dyDescent="0.2">
      <c r="A445" s="23" t="s">
        <v>102</v>
      </c>
      <c r="B445" s="24"/>
      <c r="C445" s="23"/>
      <c r="D445" s="24">
        <v>632005</v>
      </c>
      <c r="E445" s="103" t="s">
        <v>400</v>
      </c>
      <c r="F445" s="104">
        <v>331.52</v>
      </c>
      <c r="G445" s="104">
        <v>308.35000000000002</v>
      </c>
      <c r="H445" s="104">
        <v>0</v>
      </c>
      <c r="I445" s="104">
        <v>0</v>
      </c>
      <c r="J445" s="104">
        <v>0</v>
      </c>
      <c r="K445" s="104">
        <v>0</v>
      </c>
      <c r="L445" s="104">
        <v>0</v>
      </c>
    </row>
    <row r="446" spans="1:12" outlineLevel="2" collapsed="1" x14ac:dyDescent="0.2">
      <c r="A446" s="23" t="s">
        <v>102</v>
      </c>
      <c r="B446" s="24"/>
      <c r="C446" s="23" t="s">
        <v>177</v>
      </c>
      <c r="D446" s="24"/>
      <c r="E446" s="103" t="s">
        <v>201</v>
      </c>
      <c r="F446" s="104">
        <f t="shared" ref="F446:L446" si="294">SUM(F447:F449)</f>
        <v>1949.88</v>
      </c>
      <c r="G446" s="104">
        <f t="shared" ref="G446:H446" si="295">SUM(G447:G449)</f>
        <v>476.71</v>
      </c>
      <c r="H446" s="104">
        <f t="shared" si="295"/>
        <v>2500</v>
      </c>
      <c r="I446" s="104">
        <f t="shared" si="294"/>
        <v>1500</v>
      </c>
      <c r="J446" s="104">
        <f t="shared" ref="J446:K446" si="296">SUM(J447:J449)</f>
        <v>2800</v>
      </c>
      <c r="K446" s="104">
        <f t="shared" si="296"/>
        <v>2800</v>
      </c>
      <c r="L446" s="104">
        <f t="shared" si="294"/>
        <v>2800</v>
      </c>
    </row>
    <row r="447" spans="1:12" hidden="1" outlineLevel="3" x14ac:dyDescent="0.2">
      <c r="A447" s="23" t="s">
        <v>102</v>
      </c>
      <c r="B447" s="24"/>
      <c r="C447" s="23"/>
      <c r="D447" s="24">
        <v>633001</v>
      </c>
      <c r="E447" s="103" t="s">
        <v>230</v>
      </c>
      <c r="F447" s="104">
        <v>0</v>
      </c>
      <c r="G447" s="104">
        <v>0</v>
      </c>
      <c r="H447" s="104">
        <v>200</v>
      </c>
      <c r="I447" s="104">
        <v>200</v>
      </c>
      <c r="J447" s="104">
        <v>200</v>
      </c>
      <c r="K447" s="104">
        <v>200</v>
      </c>
      <c r="L447" s="104">
        <v>200</v>
      </c>
    </row>
    <row r="448" spans="1:12" hidden="1" outlineLevel="3" x14ac:dyDescent="0.2">
      <c r="A448" s="23" t="s">
        <v>102</v>
      </c>
      <c r="B448" s="24"/>
      <c r="C448" s="23"/>
      <c r="D448" s="24">
        <v>633004</v>
      </c>
      <c r="E448" s="103" t="s">
        <v>223</v>
      </c>
      <c r="F448" s="104">
        <v>116.4</v>
      </c>
      <c r="G448" s="104">
        <v>0</v>
      </c>
      <c r="H448" s="104">
        <v>500</v>
      </c>
      <c r="I448" s="104">
        <v>800</v>
      </c>
      <c r="J448" s="104">
        <v>800</v>
      </c>
      <c r="K448" s="104">
        <v>800</v>
      </c>
      <c r="L448" s="104">
        <v>800</v>
      </c>
    </row>
    <row r="449" spans="1:12" hidden="1" outlineLevel="3" x14ac:dyDescent="0.2">
      <c r="A449" s="23" t="s">
        <v>102</v>
      </c>
      <c r="B449" s="24"/>
      <c r="C449" s="23"/>
      <c r="D449" s="24">
        <v>633006</v>
      </c>
      <c r="E449" s="103" t="s">
        <v>202</v>
      </c>
      <c r="F449" s="104">
        <v>1833.48</v>
      </c>
      <c r="G449" s="104">
        <v>476.71</v>
      </c>
      <c r="H449" s="104">
        <v>1800</v>
      </c>
      <c r="I449" s="104">
        <v>500</v>
      </c>
      <c r="J449" s="104">
        <v>1800</v>
      </c>
      <c r="K449" s="104">
        <v>1800</v>
      </c>
      <c r="L449" s="104">
        <v>1800</v>
      </c>
    </row>
    <row r="450" spans="1:12" s="11" customFormat="1" ht="12.75" customHeight="1" outlineLevel="2" collapsed="1" x14ac:dyDescent="0.3">
      <c r="A450" s="23" t="s">
        <v>102</v>
      </c>
      <c r="B450" s="24"/>
      <c r="C450" s="24">
        <v>635</v>
      </c>
      <c r="D450" s="24"/>
      <c r="E450" s="103" t="s">
        <v>205</v>
      </c>
      <c r="F450" s="104">
        <f t="shared" ref="F450:H450" si="297">SUM(F451:F452)</f>
        <v>4931.18</v>
      </c>
      <c r="G450" s="104">
        <f t="shared" si="297"/>
        <v>2905.54</v>
      </c>
      <c r="H450" s="104">
        <f t="shared" si="297"/>
        <v>3720</v>
      </c>
      <c r="I450" s="104">
        <f t="shared" ref="I450:J450" si="298">SUM(I451:I452)</f>
        <v>3720</v>
      </c>
      <c r="J450" s="104">
        <f t="shared" si="298"/>
        <v>1720</v>
      </c>
      <c r="K450" s="104">
        <f t="shared" ref="K450:L450" si="299">SUM(K451:K452)</f>
        <v>1720</v>
      </c>
      <c r="L450" s="104">
        <f t="shared" si="299"/>
        <v>1720</v>
      </c>
    </row>
    <row r="451" spans="1:12" s="11" customFormat="1" ht="12.75" hidden="1" customHeight="1" outlineLevel="3" x14ac:dyDescent="0.3">
      <c r="A451" s="23" t="s">
        <v>102</v>
      </c>
      <c r="B451" s="24"/>
      <c r="C451" s="24"/>
      <c r="D451" s="24">
        <v>635004</v>
      </c>
      <c r="E451" s="103" t="s">
        <v>401</v>
      </c>
      <c r="F451" s="104">
        <v>717</v>
      </c>
      <c r="G451" s="104">
        <v>717</v>
      </c>
      <c r="H451" s="104">
        <v>720</v>
      </c>
      <c r="I451" s="104">
        <v>720</v>
      </c>
      <c r="J451" s="104">
        <v>720</v>
      </c>
      <c r="K451" s="104">
        <v>720</v>
      </c>
      <c r="L451" s="104">
        <v>720</v>
      </c>
    </row>
    <row r="452" spans="1:12" s="11" customFormat="1" ht="12.75" hidden="1" customHeight="1" outlineLevel="3" x14ac:dyDescent="0.3">
      <c r="A452" s="23" t="s">
        <v>102</v>
      </c>
      <c r="B452" s="24"/>
      <c r="C452" s="24"/>
      <c r="D452" s="24">
        <v>635006</v>
      </c>
      <c r="E452" s="103" t="s">
        <v>218</v>
      </c>
      <c r="F452" s="104">
        <v>4214.18</v>
      </c>
      <c r="G452" s="104">
        <v>2188.54</v>
      </c>
      <c r="H452" s="104">
        <v>3000</v>
      </c>
      <c r="I452" s="104">
        <v>3000</v>
      </c>
      <c r="J452" s="104">
        <v>1000</v>
      </c>
      <c r="K452" s="104">
        <v>1000</v>
      </c>
      <c r="L452" s="104">
        <v>1000</v>
      </c>
    </row>
    <row r="453" spans="1:12" s="11" customFormat="1" ht="12.75" customHeight="1" outlineLevel="2" collapsed="1" x14ac:dyDescent="0.3">
      <c r="A453" s="23" t="s">
        <v>102</v>
      </c>
      <c r="B453" s="24"/>
      <c r="C453" s="24">
        <v>636</v>
      </c>
      <c r="D453" s="24"/>
      <c r="E453" s="103" t="s">
        <v>205</v>
      </c>
      <c r="F453" s="104">
        <f t="shared" ref="F453:L453" si="300">F454</f>
        <v>0</v>
      </c>
      <c r="G453" s="104">
        <f t="shared" si="300"/>
        <v>68.88</v>
      </c>
      <c r="H453" s="104">
        <f t="shared" si="300"/>
        <v>0</v>
      </c>
      <c r="I453" s="104">
        <f t="shared" si="300"/>
        <v>0</v>
      </c>
      <c r="J453" s="104">
        <f t="shared" si="300"/>
        <v>0</v>
      </c>
      <c r="K453" s="104">
        <f t="shared" si="300"/>
        <v>0</v>
      </c>
      <c r="L453" s="104">
        <f t="shared" si="300"/>
        <v>0</v>
      </c>
    </row>
    <row r="454" spans="1:12" s="11" customFormat="1" ht="12.75" hidden="1" customHeight="1" outlineLevel="3" x14ac:dyDescent="0.3">
      <c r="A454" s="23" t="s">
        <v>102</v>
      </c>
      <c r="B454" s="24"/>
      <c r="C454" s="24"/>
      <c r="D454" s="24">
        <v>636002</v>
      </c>
      <c r="E454" s="103" t="s">
        <v>479</v>
      </c>
      <c r="F454" s="104">
        <v>0</v>
      </c>
      <c r="G454" s="104">
        <v>68.88</v>
      </c>
      <c r="H454" s="104">
        <v>0</v>
      </c>
      <c r="I454" s="104">
        <v>0</v>
      </c>
      <c r="J454" s="104">
        <v>0</v>
      </c>
      <c r="K454" s="104">
        <v>0</v>
      </c>
      <c r="L454" s="104">
        <v>0</v>
      </c>
    </row>
    <row r="455" spans="1:12" s="11" customFormat="1" ht="12.75" customHeight="1" outlineLevel="2" collapsed="1" x14ac:dyDescent="0.3">
      <c r="A455" s="23" t="s">
        <v>102</v>
      </c>
      <c r="B455" s="24"/>
      <c r="C455" s="24">
        <v>637</v>
      </c>
      <c r="D455" s="24"/>
      <c r="E455" s="103" t="s">
        <v>210</v>
      </c>
      <c r="F455" s="104">
        <f t="shared" ref="F455:H455" si="301">SUM(F456:F459)</f>
        <v>28193.58</v>
      </c>
      <c r="G455" s="104">
        <f t="shared" si="301"/>
        <v>29084.87</v>
      </c>
      <c r="H455" s="104">
        <f t="shared" si="301"/>
        <v>29000</v>
      </c>
      <c r="I455" s="104">
        <f t="shared" ref="I455:J455" si="302">SUM(I456:I459)</f>
        <v>32000</v>
      </c>
      <c r="J455" s="104">
        <f t="shared" si="302"/>
        <v>34000</v>
      </c>
      <c r="K455" s="104">
        <f t="shared" ref="K455:L455" si="303">SUM(K456:K459)</f>
        <v>35000</v>
      </c>
      <c r="L455" s="104">
        <f t="shared" si="303"/>
        <v>35000</v>
      </c>
    </row>
    <row r="456" spans="1:12" s="11" customFormat="1" ht="12.75" hidden="1" customHeight="1" outlineLevel="3" x14ac:dyDescent="0.3">
      <c r="A456" s="23" t="s">
        <v>102</v>
      </c>
      <c r="B456" s="24"/>
      <c r="C456" s="24"/>
      <c r="D456" s="24">
        <v>637002</v>
      </c>
      <c r="E456" s="103" t="s">
        <v>15</v>
      </c>
      <c r="F456" s="104">
        <v>10144.5</v>
      </c>
      <c r="G456" s="104">
        <v>13586.99</v>
      </c>
      <c r="H456" s="104">
        <v>13000</v>
      </c>
      <c r="I456" s="104">
        <v>13000</v>
      </c>
      <c r="J456" s="104">
        <v>15000</v>
      </c>
      <c r="K456" s="104">
        <v>15000</v>
      </c>
      <c r="L456" s="104">
        <v>15000</v>
      </c>
    </row>
    <row r="457" spans="1:12" s="11" customFormat="1" ht="12.75" hidden="1" customHeight="1" outlineLevel="3" x14ac:dyDescent="0.3">
      <c r="A457" s="23" t="s">
        <v>102</v>
      </c>
      <c r="B457" s="24"/>
      <c r="C457" s="24"/>
      <c r="D457" s="24">
        <v>637003</v>
      </c>
      <c r="E457" s="103" t="s">
        <v>334</v>
      </c>
      <c r="F457" s="104">
        <v>2592</v>
      </c>
      <c r="G457" s="104">
        <v>0</v>
      </c>
      <c r="H457" s="104">
        <v>0</v>
      </c>
      <c r="I457" s="104">
        <v>0</v>
      </c>
      <c r="J457" s="104">
        <v>0</v>
      </c>
      <c r="K457" s="104">
        <v>0</v>
      </c>
      <c r="L457" s="104">
        <v>0</v>
      </c>
    </row>
    <row r="458" spans="1:12" s="11" customFormat="1" ht="12.75" hidden="1" customHeight="1" outlineLevel="3" x14ac:dyDescent="0.3">
      <c r="A458" s="23" t="s">
        <v>102</v>
      </c>
      <c r="B458" s="24"/>
      <c r="C458" s="24"/>
      <c r="D458" s="24">
        <v>637004</v>
      </c>
      <c r="E458" s="103" t="s">
        <v>335</v>
      </c>
      <c r="F458" s="104">
        <v>13153.32</v>
      </c>
      <c r="G458" s="104">
        <v>13585.87</v>
      </c>
      <c r="H458" s="104">
        <v>14000</v>
      </c>
      <c r="I458" s="104">
        <v>17000</v>
      </c>
      <c r="J458" s="104">
        <v>17000</v>
      </c>
      <c r="K458" s="104">
        <v>18000</v>
      </c>
      <c r="L458" s="104">
        <v>18000</v>
      </c>
    </row>
    <row r="459" spans="1:12" ht="12.75" hidden="1" customHeight="1" outlineLevel="3" x14ac:dyDescent="0.2">
      <c r="A459" s="23" t="s">
        <v>102</v>
      </c>
      <c r="B459" s="24"/>
      <c r="C459" s="26"/>
      <c r="D459" s="24">
        <v>637005</v>
      </c>
      <c r="E459" s="103" t="s">
        <v>336</v>
      </c>
      <c r="F459" s="104">
        <v>2303.7600000000002</v>
      </c>
      <c r="G459" s="104">
        <v>1912.01</v>
      </c>
      <c r="H459" s="104">
        <v>2000</v>
      </c>
      <c r="I459" s="104">
        <v>2000</v>
      </c>
      <c r="J459" s="104">
        <v>2000</v>
      </c>
      <c r="K459" s="104">
        <v>2000</v>
      </c>
      <c r="L459" s="104">
        <v>2000</v>
      </c>
    </row>
    <row r="460" spans="1:12" ht="15.75" x14ac:dyDescent="0.2">
      <c r="A460" s="172" t="s">
        <v>77</v>
      </c>
      <c r="B460" s="172"/>
      <c r="C460" s="172"/>
      <c r="D460" s="100" t="s">
        <v>166</v>
      </c>
      <c r="E460" s="100"/>
      <c r="F460" s="102">
        <f t="shared" ref="F460:L461" si="304">F461</f>
        <v>514.79999999999995</v>
      </c>
      <c r="G460" s="102">
        <f t="shared" si="304"/>
        <v>382.76</v>
      </c>
      <c r="H460" s="102">
        <f t="shared" si="304"/>
        <v>500</v>
      </c>
      <c r="I460" s="102">
        <f t="shared" si="304"/>
        <v>500</v>
      </c>
      <c r="J460" s="102">
        <f t="shared" si="304"/>
        <v>550</v>
      </c>
      <c r="K460" s="102">
        <f t="shared" si="304"/>
        <v>550</v>
      </c>
      <c r="L460" s="102">
        <f t="shared" si="304"/>
        <v>550</v>
      </c>
    </row>
    <row r="461" spans="1:12" ht="13.5" outlineLevel="1" x14ac:dyDescent="0.2">
      <c r="A461" s="23" t="s">
        <v>102</v>
      </c>
      <c r="B461" s="24">
        <v>630</v>
      </c>
      <c r="C461" s="24"/>
      <c r="D461" s="27"/>
      <c r="E461" s="103" t="s">
        <v>215</v>
      </c>
      <c r="F461" s="104">
        <f t="shared" si="304"/>
        <v>514.79999999999995</v>
      </c>
      <c r="G461" s="104">
        <f t="shared" si="304"/>
        <v>382.76</v>
      </c>
      <c r="H461" s="104">
        <f t="shared" si="304"/>
        <v>500</v>
      </c>
      <c r="I461" s="104">
        <f t="shared" si="304"/>
        <v>500</v>
      </c>
      <c r="J461" s="104">
        <f t="shared" si="304"/>
        <v>550</v>
      </c>
      <c r="K461" s="104">
        <f t="shared" si="304"/>
        <v>550</v>
      </c>
      <c r="L461" s="104">
        <f t="shared" si="304"/>
        <v>550</v>
      </c>
    </row>
    <row r="462" spans="1:12" ht="13.5" outlineLevel="2" x14ac:dyDescent="0.2">
      <c r="A462" s="23" t="s">
        <v>102</v>
      </c>
      <c r="B462" s="24"/>
      <c r="C462" s="24">
        <v>633</v>
      </c>
      <c r="D462" s="27"/>
      <c r="E462" s="103" t="s">
        <v>201</v>
      </c>
      <c r="F462" s="104">
        <f t="shared" ref="F462:L462" si="305">SUM(F463:F464)</f>
        <v>514.79999999999995</v>
      </c>
      <c r="G462" s="104">
        <f t="shared" ref="G462:H462" si="306">SUM(G463:G464)</f>
        <v>382.76</v>
      </c>
      <c r="H462" s="104">
        <f t="shared" si="306"/>
        <v>500</v>
      </c>
      <c r="I462" s="104">
        <f t="shared" si="305"/>
        <v>500</v>
      </c>
      <c r="J462" s="104">
        <f t="shared" ref="J462:K462" si="307">SUM(J463:J464)</f>
        <v>550</v>
      </c>
      <c r="K462" s="104">
        <f t="shared" si="307"/>
        <v>550</v>
      </c>
      <c r="L462" s="104">
        <f t="shared" si="305"/>
        <v>550</v>
      </c>
    </row>
    <row r="463" spans="1:12" hidden="1" outlineLevel="3" x14ac:dyDescent="0.2">
      <c r="A463" s="23" t="s">
        <v>102</v>
      </c>
      <c r="B463" s="24"/>
      <c r="C463" s="23"/>
      <c r="D463" s="24">
        <v>633006</v>
      </c>
      <c r="E463" s="103" t="s">
        <v>3</v>
      </c>
      <c r="F463" s="104">
        <v>131.4</v>
      </c>
      <c r="G463" s="104">
        <v>0</v>
      </c>
      <c r="H463" s="104">
        <v>50</v>
      </c>
      <c r="I463" s="104">
        <v>50</v>
      </c>
      <c r="J463" s="104">
        <v>50</v>
      </c>
      <c r="K463" s="104">
        <v>50</v>
      </c>
      <c r="L463" s="104">
        <v>50</v>
      </c>
    </row>
    <row r="464" spans="1:12" hidden="1" outlineLevel="3" x14ac:dyDescent="0.2">
      <c r="A464" s="23" t="s">
        <v>102</v>
      </c>
      <c r="B464" s="24"/>
      <c r="C464" s="23"/>
      <c r="D464" s="24">
        <v>633009</v>
      </c>
      <c r="E464" s="103" t="s">
        <v>27</v>
      </c>
      <c r="F464" s="104">
        <v>383.4</v>
      </c>
      <c r="G464" s="104">
        <v>382.76</v>
      </c>
      <c r="H464" s="104">
        <v>450</v>
      </c>
      <c r="I464" s="104">
        <v>450</v>
      </c>
      <c r="J464" s="104">
        <v>500</v>
      </c>
      <c r="K464" s="104">
        <v>500</v>
      </c>
      <c r="L464" s="104">
        <v>500</v>
      </c>
    </row>
    <row r="465" spans="1:15" x14ac:dyDescent="0.2">
      <c r="A465" s="32"/>
      <c r="B465" s="33"/>
      <c r="C465" s="32"/>
      <c r="D465" s="33"/>
      <c r="E465" s="115"/>
      <c r="F465" s="116"/>
      <c r="G465" s="116"/>
      <c r="H465" s="116"/>
      <c r="I465" s="116"/>
      <c r="J465" s="116"/>
      <c r="K465" s="116"/>
      <c r="L465" s="116"/>
    </row>
    <row r="466" spans="1:15" ht="18.75" x14ac:dyDescent="0.2">
      <c r="A466" s="173" t="s">
        <v>385</v>
      </c>
      <c r="B466" s="173"/>
      <c r="C466" s="173"/>
      <c r="D466" s="173"/>
      <c r="E466" s="173"/>
      <c r="F466" s="110">
        <f t="shared" ref="F466:L466" si="308">F467+F478</f>
        <v>36388.94</v>
      </c>
      <c r="G466" s="110">
        <f t="shared" si="308"/>
        <v>33769.68</v>
      </c>
      <c r="H466" s="110">
        <f t="shared" ref="H466" si="309">H467+H478</f>
        <v>4700</v>
      </c>
      <c r="I466" s="110">
        <f t="shared" si="308"/>
        <v>63200</v>
      </c>
      <c r="J466" s="110">
        <f t="shared" si="308"/>
        <v>45500</v>
      </c>
      <c r="K466" s="110">
        <f t="shared" ref="K466" si="310">K467+K478</f>
        <v>58500</v>
      </c>
      <c r="L466" s="110">
        <f t="shared" si="308"/>
        <v>58500</v>
      </c>
    </row>
    <row r="467" spans="1:15" ht="15.75" x14ac:dyDescent="0.2">
      <c r="A467" s="184" t="s">
        <v>78</v>
      </c>
      <c r="B467" s="184"/>
      <c r="C467" s="184"/>
      <c r="D467" s="117" t="s">
        <v>386</v>
      </c>
      <c r="E467" s="117"/>
      <c r="F467" s="118">
        <f t="shared" ref="F467:L467" si="311">F468+F471</f>
        <v>26000</v>
      </c>
      <c r="G467" s="118">
        <f t="shared" si="311"/>
        <v>32050</v>
      </c>
      <c r="H467" s="118">
        <f t="shared" ref="H467" si="312">H468+H471</f>
        <v>2200</v>
      </c>
      <c r="I467" s="118">
        <f t="shared" si="311"/>
        <v>58200</v>
      </c>
      <c r="J467" s="118">
        <f t="shared" si="311"/>
        <v>42000</v>
      </c>
      <c r="K467" s="118">
        <f t="shared" ref="K467" si="313">K468+K471</f>
        <v>55000</v>
      </c>
      <c r="L467" s="118">
        <f t="shared" si="311"/>
        <v>55000</v>
      </c>
    </row>
    <row r="468" spans="1:15" ht="12.75" customHeight="1" outlineLevel="1" x14ac:dyDescent="0.2">
      <c r="A468" s="28" t="s">
        <v>31</v>
      </c>
      <c r="B468" s="29">
        <v>630</v>
      </c>
      <c r="C468" s="28"/>
      <c r="D468" s="29"/>
      <c r="E468" s="103" t="s">
        <v>215</v>
      </c>
      <c r="F468" s="119">
        <f t="shared" ref="F468:L469" si="314">F469</f>
        <v>0</v>
      </c>
      <c r="G468" s="119">
        <f t="shared" si="314"/>
        <v>750</v>
      </c>
      <c r="H468" s="119">
        <f t="shared" si="314"/>
        <v>2200</v>
      </c>
      <c r="I468" s="119">
        <f t="shared" si="314"/>
        <v>2200</v>
      </c>
      <c r="J468" s="119">
        <f t="shared" si="314"/>
        <v>1000</v>
      </c>
      <c r="K468" s="119">
        <f t="shared" si="314"/>
        <v>1000</v>
      </c>
      <c r="L468" s="119">
        <f t="shared" si="314"/>
        <v>1000</v>
      </c>
    </row>
    <row r="469" spans="1:15" ht="12.75" customHeight="1" outlineLevel="2" x14ac:dyDescent="0.2">
      <c r="A469" s="28" t="s">
        <v>31</v>
      </c>
      <c r="B469" s="29"/>
      <c r="C469" s="28" t="s">
        <v>181</v>
      </c>
      <c r="D469" s="29"/>
      <c r="E469" s="103" t="s">
        <v>309</v>
      </c>
      <c r="F469" s="119">
        <f t="shared" si="314"/>
        <v>0</v>
      </c>
      <c r="G469" s="119">
        <f t="shared" si="314"/>
        <v>750</v>
      </c>
      <c r="H469" s="119">
        <f t="shared" si="314"/>
        <v>2200</v>
      </c>
      <c r="I469" s="119">
        <f t="shared" si="314"/>
        <v>2200</v>
      </c>
      <c r="J469" s="119">
        <f t="shared" si="314"/>
        <v>1000</v>
      </c>
      <c r="K469" s="119">
        <f t="shared" si="314"/>
        <v>1000</v>
      </c>
      <c r="L469" s="119">
        <f t="shared" si="314"/>
        <v>1000</v>
      </c>
      <c r="N469"/>
      <c r="O469"/>
    </row>
    <row r="470" spans="1:15" ht="12.75" hidden="1" customHeight="1" outlineLevel="3" x14ac:dyDescent="0.2">
      <c r="A470" s="28" t="s">
        <v>31</v>
      </c>
      <c r="B470" s="29"/>
      <c r="C470" s="29"/>
      <c r="D470" s="29">
        <v>634004</v>
      </c>
      <c r="E470" s="103" t="s">
        <v>485</v>
      </c>
      <c r="F470" s="119">
        <v>0</v>
      </c>
      <c r="G470" s="119">
        <v>750</v>
      </c>
      <c r="H470" s="119">
        <v>2200</v>
      </c>
      <c r="I470" s="119">
        <v>2200</v>
      </c>
      <c r="J470" s="119">
        <v>1000</v>
      </c>
      <c r="K470" s="119">
        <v>1000</v>
      </c>
      <c r="L470" s="119">
        <v>1000</v>
      </c>
      <c r="N470"/>
      <c r="O470"/>
    </row>
    <row r="471" spans="1:15" ht="12.75" customHeight="1" outlineLevel="1" x14ac:dyDescent="0.2">
      <c r="A471" s="28" t="s">
        <v>31</v>
      </c>
      <c r="B471" s="29">
        <v>640</v>
      </c>
      <c r="C471" s="28"/>
      <c r="D471" s="29"/>
      <c r="E471" s="22" t="s">
        <v>285</v>
      </c>
      <c r="F471" s="119">
        <f t="shared" ref="F471:L471" si="315">F472</f>
        <v>26000</v>
      </c>
      <c r="G471" s="119">
        <f t="shared" si="315"/>
        <v>31300</v>
      </c>
      <c r="H471" s="119">
        <f t="shared" si="315"/>
        <v>0</v>
      </c>
      <c r="I471" s="119">
        <f t="shared" si="315"/>
        <v>56000</v>
      </c>
      <c r="J471" s="119">
        <f t="shared" si="315"/>
        <v>41000</v>
      </c>
      <c r="K471" s="119">
        <f t="shared" si="315"/>
        <v>54000</v>
      </c>
      <c r="L471" s="119">
        <f t="shared" si="315"/>
        <v>54000</v>
      </c>
    </row>
    <row r="472" spans="1:15" ht="12.75" customHeight="1" outlineLevel="2" x14ac:dyDescent="0.2">
      <c r="A472" s="28" t="s">
        <v>31</v>
      </c>
      <c r="B472" s="29"/>
      <c r="C472" s="28" t="s">
        <v>187</v>
      </c>
      <c r="D472" s="29"/>
      <c r="E472" s="37" t="s">
        <v>310</v>
      </c>
      <c r="F472" s="119">
        <f t="shared" ref="F472:L472" si="316">SUM(F473:F477)</f>
        <v>26000</v>
      </c>
      <c r="G472" s="119">
        <f t="shared" si="316"/>
        <v>31300</v>
      </c>
      <c r="H472" s="119">
        <f t="shared" ref="H472" si="317">SUM(H473:H477)</f>
        <v>0</v>
      </c>
      <c r="I472" s="119">
        <f t="shared" si="316"/>
        <v>56000</v>
      </c>
      <c r="J472" s="119">
        <f t="shared" si="316"/>
        <v>41000</v>
      </c>
      <c r="K472" s="119">
        <f t="shared" ref="K472" si="318">SUM(K473:K477)</f>
        <v>54000</v>
      </c>
      <c r="L472" s="119">
        <f t="shared" si="316"/>
        <v>54000</v>
      </c>
      <c r="N472"/>
      <c r="O472"/>
    </row>
    <row r="473" spans="1:15" ht="12.75" customHeight="1" outlineLevel="2" x14ac:dyDescent="0.2">
      <c r="A473" s="28" t="s">
        <v>31</v>
      </c>
      <c r="B473" s="29"/>
      <c r="C473" s="29"/>
      <c r="D473" s="29">
        <v>642001</v>
      </c>
      <c r="E473" s="37" t="s">
        <v>222</v>
      </c>
      <c r="F473" s="119">
        <v>25000</v>
      </c>
      <c r="G473" s="104">
        <v>30000</v>
      </c>
      <c r="H473" s="119">
        <v>0</v>
      </c>
      <c r="I473" s="119">
        <v>50000</v>
      </c>
      <c r="J473" s="104">
        <v>30000</v>
      </c>
      <c r="K473" s="119">
        <v>50000</v>
      </c>
      <c r="L473" s="119">
        <v>50000</v>
      </c>
      <c r="N473"/>
      <c r="O473"/>
    </row>
    <row r="474" spans="1:15" ht="12.75" customHeight="1" outlineLevel="2" x14ac:dyDescent="0.2">
      <c r="A474" s="28" t="s">
        <v>31</v>
      </c>
      <c r="B474" s="29"/>
      <c r="C474" s="29"/>
      <c r="D474" s="29">
        <v>642001</v>
      </c>
      <c r="E474" s="37" t="s">
        <v>387</v>
      </c>
      <c r="F474" s="119">
        <v>500</v>
      </c>
      <c r="G474" s="104">
        <v>600</v>
      </c>
      <c r="H474" s="104">
        <v>0</v>
      </c>
      <c r="I474" s="104">
        <v>1000</v>
      </c>
      <c r="J474" s="104">
        <v>1000</v>
      </c>
      <c r="K474" s="104">
        <v>1000</v>
      </c>
      <c r="L474" s="104">
        <v>1000</v>
      </c>
      <c r="N474"/>
      <c r="O474"/>
    </row>
    <row r="475" spans="1:15" ht="12.75" customHeight="1" outlineLevel="2" x14ac:dyDescent="0.2">
      <c r="A475" s="28" t="s">
        <v>31</v>
      </c>
      <c r="B475" s="29"/>
      <c r="C475" s="29"/>
      <c r="D475" s="29">
        <v>642001</v>
      </c>
      <c r="E475" s="37" t="s">
        <v>388</v>
      </c>
      <c r="F475" s="119">
        <v>500</v>
      </c>
      <c r="G475" s="104">
        <v>700</v>
      </c>
      <c r="H475" s="119">
        <v>0</v>
      </c>
      <c r="I475" s="119">
        <v>1000</v>
      </c>
      <c r="J475" s="104">
        <v>5000</v>
      </c>
      <c r="K475" s="119">
        <v>1000</v>
      </c>
      <c r="L475" s="119">
        <v>1000</v>
      </c>
      <c r="N475"/>
      <c r="O475"/>
    </row>
    <row r="476" spans="1:15" ht="12.75" customHeight="1" outlineLevel="2" x14ac:dyDescent="0.2">
      <c r="A476" s="28" t="s">
        <v>31</v>
      </c>
      <c r="B476" s="29"/>
      <c r="C476" s="29"/>
      <c r="D476" s="29">
        <v>642001</v>
      </c>
      <c r="E476" s="37" t="s">
        <v>484</v>
      </c>
      <c r="F476" s="119">
        <v>0</v>
      </c>
      <c r="G476" s="119">
        <v>0</v>
      </c>
      <c r="H476" s="104">
        <v>0</v>
      </c>
      <c r="I476" s="104">
        <v>2000</v>
      </c>
      <c r="J476" s="104">
        <v>1000</v>
      </c>
      <c r="K476" s="104">
        <v>1000</v>
      </c>
      <c r="L476" s="104">
        <v>1000</v>
      </c>
      <c r="N476"/>
      <c r="O476"/>
    </row>
    <row r="477" spans="1:15" ht="12.75" customHeight="1" outlineLevel="2" x14ac:dyDescent="0.2">
      <c r="A477" s="28" t="s">
        <v>31</v>
      </c>
      <c r="B477" s="29"/>
      <c r="C477" s="29"/>
      <c r="D477" s="29">
        <v>642001</v>
      </c>
      <c r="E477" s="37" t="s">
        <v>531</v>
      </c>
      <c r="F477" s="119">
        <v>0</v>
      </c>
      <c r="G477" s="119">
        <v>0</v>
      </c>
      <c r="H477" s="104">
        <v>0</v>
      </c>
      <c r="I477" s="104">
        <v>2000</v>
      </c>
      <c r="J477" s="104">
        <v>4000</v>
      </c>
      <c r="K477" s="104">
        <v>1000</v>
      </c>
      <c r="L477" s="104">
        <v>1000</v>
      </c>
      <c r="N477"/>
      <c r="O477"/>
    </row>
    <row r="478" spans="1:15" ht="15.75" x14ac:dyDescent="0.2">
      <c r="A478" s="178" t="s">
        <v>79</v>
      </c>
      <c r="B478" s="179"/>
      <c r="C478" s="180"/>
      <c r="D478" s="117" t="s">
        <v>234</v>
      </c>
      <c r="E478" s="117"/>
      <c r="F478" s="118">
        <f t="shared" ref="F478:L478" si="319">F479</f>
        <v>10388.94</v>
      </c>
      <c r="G478" s="118">
        <f t="shared" si="319"/>
        <v>1719.68</v>
      </c>
      <c r="H478" s="118">
        <f t="shared" si="319"/>
        <v>2500</v>
      </c>
      <c r="I478" s="118">
        <f t="shared" si="319"/>
        <v>5000</v>
      </c>
      <c r="J478" s="118">
        <f t="shared" si="319"/>
        <v>3500</v>
      </c>
      <c r="K478" s="118">
        <f t="shared" si="319"/>
        <v>3500</v>
      </c>
      <c r="L478" s="118">
        <f t="shared" si="319"/>
        <v>3500</v>
      </c>
      <c r="N478"/>
      <c r="O478"/>
    </row>
    <row r="479" spans="1:15" s="11" customFormat="1" ht="12.75" customHeight="1" outlineLevel="1" x14ac:dyDescent="0.3">
      <c r="A479" s="28" t="s">
        <v>31</v>
      </c>
      <c r="B479" s="29">
        <v>630</v>
      </c>
      <c r="C479" s="28"/>
      <c r="D479" s="30"/>
      <c r="E479" s="103" t="s">
        <v>215</v>
      </c>
      <c r="F479" s="119">
        <f t="shared" ref="F479:L479" si="320">F480+F483+F486+F489</f>
        <v>10388.94</v>
      </c>
      <c r="G479" s="119">
        <f t="shared" si="320"/>
        <v>1719.68</v>
      </c>
      <c r="H479" s="119">
        <f t="shared" ref="H479" si="321">H480+H483+H486+H489</f>
        <v>2500</v>
      </c>
      <c r="I479" s="119">
        <f t="shared" si="320"/>
        <v>5000</v>
      </c>
      <c r="J479" s="119">
        <f t="shared" si="320"/>
        <v>3500</v>
      </c>
      <c r="K479" s="119">
        <f t="shared" ref="K479" si="322">K480+K483+K486+K489</f>
        <v>3500</v>
      </c>
      <c r="L479" s="119">
        <f t="shared" si="320"/>
        <v>3500</v>
      </c>
    </row>
    <row r="480" spans="1:15" ht="12.75" customHeight="1" outlineLevel="2" x14ac:dyDescent="0.2">
      <c r="A480" s="28" t="s">
        <v>31</v>
      </c>
      <c r="B480" s="29"/>
      <c r="C480" s="28" t="s">
        <v>186</v>
      </c>
      <c r="D480" s="31"/>
      <c r="E480" s="103" t="s">
        <v>198</v>
      </c>
      <c r="F480" s="119">
        <f t="shared" ref="F480:L480" si="323">SUM(F481:F482)</f>
        <v>3180.5</v>
      </c>
      <c r="G480" s="119">
        <f t="shared" si="323"/>
        <v>0</v>
      </c>
      <c r="H480" s="119">
        <f t="shared" si="323"/>
        <v>0</v>
      </c>
      <c r="I480" s="119">
        <f t="shared" si="323"/>
        <v>0</v>
      </c>
      <c r="J480" s="119">
        <f t="shared" si="323"/>
        <v>0</v>
      </c>
      <c r="K480" s="119">
        <f t="shared" si="323"/>
        <v>0</v>
      </c>
      <c r="L480" s="119">
        <f t="shared" si="323"/>
        <v>0</v>
      </c>
    </row>
    <row r="481" spans="1:12" ht="12.75" hidden="1" customHeight="1" outlineLevel="3" x14ac:dyDescent="0.2">
      <c r="A481" s="28" t="s">
        <v>31</v>
      </c>
      <c r="B481" s="29"/>
      <c r="C481" s="29"/>
      <c r="D481" s="24">
        <v>632001</v>
      </c>
      <c r="E481" s="37" t="s">
        <v>269</v>
      </c>
      <c r="F481" s="119">
        <v>1905.36</v>
      </c>
      <c r="G481" s="119">
        <v>0</v>
      </c>
      <c r="H481" s="119">
        <v>0</v>
      </c>
      <c r="I481" s="119">
        <v>0</v>
      </c>
      <c r="J481" s="119">
        <v>0</v>
      </c>
      <c r="K481" s="119">
        <v>0</v>
      </c>
      <c r="L481" s="119">
        <v>0</v>
      </c>
    </row>
    <row r="482" spans="1:12" ht="12.75" hidden="1" customHeight="1" outlineLevel="3" x14ac:dyDescent="0.2">
      <c r="A482" s="28" t="s">
        <v>31</v>
      </c>
      <c r="B482" s="29"/>
      <c r="C482" s="29"/>
      <c r="D482" s="24">
        <v>632001</v>
      </c>
      <c r="E482" s="37" t="s">
        <v>270</v>
      </c>
      <c r="F482" s="119">
        <v>1275.1400000000001</v>
      </c>
      <c r="G482" s="119">
        <v>0</v>
      </c>
      <c r="H482" s="119">
        <v>0</v>
      </c>
      <c r="I482" s="119">
        <v>0</v>
      </c>
      <c r="J482" s="119">
        <v>0</v>
      </c>
      <c r="K482" s="119">
        <v>0</v>
      </c>
      <c r="L482" s="119">
        <v>0</v>
      </c>
    </row>
    <row r="483" spans="1:12" ht="12.75" customHeight="1" outlineLevel="2" collapsed="1" x14ac:dyDescent="0.2">
      <c r="A483" s="28" t="s">
        <v>31</v>
      </c>
      <c r="B483" s="29"/>
      <c r="C483" s="29">
        <v>633</v>
      </c>
      <c r="D483" s="24"/>
      <c r="E483" s="103" t="s">
        <v>201</v>
      </c>
      <c r="F483" s="119">
        <f t="shared" ref="F483:L483" si="324">SUM(F484:F485)</f>
        <v>2573.44</v>
      </c>
      <c r="G483" s="119">
        <f t="shared" ref="G483:H483" si="325">SUM(G484:G485)</f>
        <v>1634.68</v>
      </c>
      <c r="H483" s="119">
        <f t="shared" si="325"/>
        <v>500</v>
      </c>
      <c r="I483" s="119">
        <f t="shared" si="324"/>
        <v>500</v>
      </c>
      <c r="J483" s="119">
        <f t="shared" ref="J483:K483" si="326">SUM(J484:J485)</f>
        <v>500</v>
      </c>
      <c r="K483" s="119">
        <f t="shared" si="326"/>
        <v>500</v>
      </c>
      <c r="L483" s="119">
        <f t="shared" si="324"/>
        <v>500</v>
      </c>
    </row>
    <row r="484" spans="1:12" ht="12.75" hidden="1" customHeight="1" outlineLevel="3" x14ac:dyDescent="0.2">
      <c r="A484" s="28" t="s">
        <v>31</v>
      </c>
      <c r="B484" s="29"/>
      <c r="C484" s="29"/>
      <c r="D484" s="24">
        <v>633004</v>
      </c>
      <c r="E484" s="37" t="s">
        <v>428</v>
      </c>
      <c r="F484" s="119">
        <v>538</v>
      </c>
      <c r="G484" s="119">
        <v>0</v>
      </c>
      <c r="H484" s="119">
        <v>0</v>
      </c>
      <c r="I484" s="119">
        <v>0</v>
      </c>
      <c r="J484" s="119">
        <v>0</v>
      </c>
      <c r="K484" s="119">
        <v>0</v>
      </c>
      <c r="L484" s="119">
        <v>0</v>
      </c>
    </row>
    <row r="485" spans="1:12" ht="12.75" hidden="1" customHeight="1" outlineLevel="3" x14ac:dyDescent="0.2">
      <c r="A485" s="28" t="s">
        <v>31</v>
      </c>
      <c r="B485" s="29"/>
      <c r="C485" s="29"/>
      <c r="D485" s="24">
        <v>633006</v>
      </c>
      <c r="E485" s="37" t="s">
        <v>3</v>
      </c>
      <c r="F485" s="119">
        <v>2035.44</v>
      </c>
      <c r="G485" s="119">
        <v>1634.68</v>
      </c>
      <c r="H485" s="119">
        <v>500</v>
      </c>
      <c r="I485" s="119">
        <v>500</v>
      </c>
      <c r="J485" s="119">
        <v>500</v>
      </c>
      <c r="K485" s="119">
        <v>500</v>
      </c>
      <c r="L485" s="119">
        <v>500</v>
      </c>
    </row>
    <row r="486" spans="1:12" ht="12.75" customHeight="1" outlineLevel="2" collapsed="1" x14ac:dyDescent="0.2">
      <c r="A486" s="28" t="s">
        <v>31</v>
      </c>
      <c r="B486" s="29"/>
      <c r="C486" s="29">
        <v>635</v>
      </c>
      <c r="D486" s="24"/>
      <c r="E486" s="103" t="s">
        <v>205</v>
      </c>
      <c r="F486" s="119">
        <f>SUM(F487:F488)</f>
        <v>3000</v>
      </c>
      <c r="G486" s="119">
        <f t="shared" ref="G486:L486" si="327">SUM(G487:G488)</f>
        <v>0</v>
      </c>
      <c r="H486" s="119">
        <f t="shared" si="327"/>
        <v>1000</v>
      </c>
      <c r="I486" s="119">
        <f t="shared" si="327"/>
        <v>4000</v>
      </c>
      <c r="J486" s="119">
        <f t="shared" si="327"/>
        <v>2000</v>
      </c>
      <c r="K486" s="119">
        <f t="shared" si="327"/>
        <v>2000</v>
      </c>
      <c r="L486" s="119">
        <f t="shared" si="327"/>
        <v>2000</v>
      </c>
    </row>
    <row r="487" spans="1:12" ht="12.75" hidden="1" customHeight="1" outlineLevel="3" x14ac:dyDescent="0.2">
      <c r="A487" s="28" t="s">
        <v>31</v>
      </c>
      <c r="B487" s="29"/>
      <c r="C487" s="29"/>
      <c r="D487" s="24">
        <v>635004</v>
      </c>
      <c r="E487" s="103" t="s">
        <v>329</v>
      </c>
      <c r="F487" s="119">
        <v>0</v>
      </c>
      <c r="G487" s="119">
        <v>0</v>
      </c>
      <c r="H487" s="119">
        <v>0</v>
      </c>
      <c r="I487" s="119">
        <v>2000</v>
      </c>
      <c r="J487" s="119">
        <v>1000</v>
      </c>
      <c r="K487" s="119">
        <v>1000</v>
      </c>
      <c r="L487" s="119">
        <v>1000</v>
      </c>
    </row>
    <row r="488" spans="1:12" ht="12.75" hidden="1" customHeight="1" outlineLevel="3" x14ac:dyDescent="0.2">
      <c r="A488" s="28" t="s">
        <v>31</v>
      </c>
      <c r="B488" s="29"/>
      <c r="C488" s="29"/>
      <c r="D488" s="24">
        <v>635006</v>
      </c>
      <c r="E488" s="37" t="s">
        <v>337</v>
      </c>
      <c r="F488" s="119">
        <v>3000</v>
      </c>
      <c r="G488" s="119">
        <v>0</v>
      </c>
      <c r="H488" s="119">
        <v>1000</v>
      </c>
      <c r="I488" s="119">
        <v>2000</v>
      </c>
      <c r="J488" s="119">
        <v>1000</v>
      </c>
      <c r="K488" s="119">
        <v>1000</v>
      </c>
      <c r="L488" s="119">
        <v>1000</v>
      </c>
    </row>
    <row r="489" spans="1:12" ht="12.75" customHeight="1" outlineLevel="2" collapsed="1" x14ac:dyDescent="0.2">
      <c r="A489" s="28" t="s">
        <v>31</v>
      </c>
      <c r="B489" s="29"/>
      <c r="C489" s="29">
        <v>637</v>
      </c>
      <c r="D489" s="24"/>
      <c r="E489" s="37" t="s">
        <v>210</v>
      </c>
      <c r="F489" s="119">
        <f t="shared" ref="F489:L489" si="328">F490</f>
        <v>1635</v>
      </c>
      <c r="G489" s="119">
        <f t="shared" si="328"/>
        <v>85</v>
      </c>
      <c r="H489" s="119">
        <f t="shared" si="328"/>
        <v>1000</v>
      </c>
      <c r="I489" s="119">
        <f t="shared" si="328"/>
        <v>500</v>
      </c>
      <c r="J489" s="119">
        <f t="shared" si="328"/>
        <v>1000</v>
      </c>
      <c r="K489" s="119">
        <f t="shared" si="328"/>
        <v>1000</v>
      </c>
      <c r="L489" s="119">
        <f t="shared" si="328"/>
        <v>1000</v>
      </c>
    </row>
    <row r="490" spans="1:12" ht="12.75" hidden="1" customHeight="1" outlineLevel="3" x14ac:dyDescent="0.2">
      <c r="A490" s="28" t="s">
        <v>31</v>
      </c>
      <c r="B490" s="29"/>
      <c r="C490" s="29"/>
      <c r="D490" s="24">
        <v>637004</v>
      </c>
      <c r="E490" s="37" t="s">
        <v>212</v>
      </c>
      <c r="F490" s="119">
        <v>1635</v>
      </c>
      <c r="G490" s="119">
        <v>85</v>
      </c>
      <c r="H490" s="119">
        <v>1000</v>
      </c>
      <c r="I490" s="119">
        <v>500</v>
      </c>
      <c r="J490" s="119">
        <v>1000</v>
      </c>
      <c r="K490" s="119">
        <v>1000</v>
      </c>
      <c r="L490" s="119">
        <v>1000</v>
      </c>
    </row>
    <row r="491" spans="1:12" ht="12.75" customHeight="1" x14ac:dyDescent="0.2">
      <c r="A491" s="34"/>
      <c r="B491" s="14"/>
      <c r="C491" s="14"/>
      <c r="D491" s="33"/>
      <c r="E491" s="86"/>
      <c r="F491" s="120"/>
      <c r="G491" s="120"/>
      <c r="H491" s="120"/>
      <c r="I491" s="120"/>
      <c r="J491" s="120"/>
      <c r="K491" s="120"/>
      <c r="L491" s="120"/>
    </row>
    <row r="492" spans="1:12" ht="18.75" x14ac:dyDescent="0.2">
      <c r="A492" s="173" t="s">
        <v>155</v>
      </c>
      <c r="B492" s="173"/>
      <c r="C492" s="173"/>
      <c r="D492" s="173"/>
      <c r="E492" s="173"/>
      <c r="F492" s="110">
        <f>F493+F500+F509+F514</f>
        <v>26570.38</v>
      </c>
      <c r="G492" s="110">
        <f t="shared" ref="G492:L492" si="329">G493+G500+G509+G514</f>
        <v>53896.34</v>
      </c>
      <c r="H492" s="110">
        <f t="shared" si="329"/>
        <v>59700</v>
      </c>
      <c r="I492" s="110">
        <f t="shared" si="329"/>
        <v>65300</v>
      </c>
      <c r="J492" s="110">
        <f t="shared" si="329"/>
        <v>67200</v>
      </c>
      <c r="K492" s="110">
        <f t="shared" si="329"/>
        <v>67200</v>
      </c>
      <c r="L492" s="110">
        <f t="shared" si="329"/>
        <v>67200</v>
      </c>
    </row>
    <row r="493" spans="1:12" ht="15.75" customHeight="1" x14ac:dyDescent="0.2">
      <c r="A493" s="172" t="s">
        <v>156</v>
      </c>
      <c r="B493" s="172"/>
      <c r="C493" s="172"/>
      <c r="D493" s="100" t="s">
        <v>235</v>
      </c>
      <c r="E493" s="100"/>
      <c r="F493" s="102">
        <f t="shared" ref="F493:L493" si="330">F494+F499</f>
        <v>900</v>
      </c>
      <c r="G493" s="102">
        <f t="shared" si="330"/>
        <v>619.65</v>
      </c>
      <c r="H493" s="102">
        <f t="shared" ref="H493" si="331">H494+H499</f>
        <v>2200</v>
      </c>
      <c r="I493" s="102">
        <f t="shared" si="330"/>
        <v>1400</v>
      </c>
      <c r="J493" s="102">
        <f t="shared" si="330"/>
        <v>2400</v>
      </c>
      <c r="K493" s="102">
        <f t="shared" ref="K493" si="332">K494+K499</f>
        <v>2400</v>
      </c>
      <c r="L493" s="102">
        <f t="shared" si="330"/>
        <v>2400</v>
      </c>
    </row>
    <row r="494" spans="1:12" s="11" customFormat="1" ht="12.75" customHeight="1" outlineLevel="1" x14ac:dyDescent="0.3">
      <c r="A494" s="23" t="s">
        <v>104</v>
      </c>
      <c r="B494" s="29">
        <v>630</v>
      </c>
      <c r="C494" s="28"/>
      <c r="D494" s="30"/>
      <c r="E494" s="103" t="s">
        <v>215</v>
      </c>
      <c r="F494" s="119">
        <f t="shared" ref="F494:L495" si="333">F495</f>
        <v>0</v>
      </c>
      <c r="G494" s="119">
        <f t="shared" si="333"/>
        <v>156.65</v>
      </c>
      <c r="H494" s="119">
        <f t="shared" si="333"/>
        <v>200</v>
      </c>
      <c r="I494" s="119">
        <f t="shared" si="333"/>
        <v>400</v>
      </c>
      <c r="J494" s="119">
        <f t="shared" si="333"/>
        <v>400</v>
      </c>
      <c r="K494" s="119">
        <f t="shared" si="333"/>
        <v>400</v>
      </c>
      <c r="L494" s="119">
        <f t="shared" si="333"/>
        <v>400</v>
      </c>
    </row>
    <row r="495" spans="1:12" ht="12.75" customHeight="1" outlineLevel="2" x14ac:dyDescent="0.2">
      <c r="A495" s="23" t="s">
        <v>104</v>
      </c>
      <c r="B495" s="29"/>
      <c r="C495" s="29">
        <v>633</v>
      </c>
      <c r="D495" s="24"/>
      <c r="E495" s="103" t="s">
        <v>201</v>
      </c>
      <c r="F495" s="119">
        <f t="shared" si="333"/>
        <v>0</v>
      </c>
      <c r="G495" s="119">
        <f t="shared" si="333"/>
        <v>156.65</v>
      </c>
      <c r="H495" s="119">
        <f t="shared" si="333"/>
        <v>200</v>
      </c>
      <c r="I495" s="119">
        <f t="shared" si="333"/>
        <v>400</v>
      </c>
      <c r="J495" s="119">
        <f t="shared" si="333"/>
        <v>400</v>
      </c>
      <c r="K495" s="119">
        <f t="shared" si="333"/>
        <v>400</v>
      </c>
      <c r="L495" s="119">
        <f t="shared" si="333"/>
        <v>400</v>
      </c>
    </row>
    <row r="496" spans="1:12" ht="12.75" hidden="1" customHeight="1" outlineLevel="3" x14ac:dyDescent="0.2">
      <c r="A496" s="23" t="s">
        <v>104</v>
      </c>
      <c r="B496" s="29"/>
      <c r="C496" s="29"/>
      <c r="D496" s="24">
        <v>633011</v>
      </c>
      <c r="E496" s="37" t="s">
        <v>480</v>
      </c>
      <c r="F496" s="119">
        <v>0</v>
      </c>
      <c r="G496" s="119">
        <v>156.65</v>
      </c>
      <c r="H496" s="119">
        <v>200</v>
      </c>
      <c r="I496" s="119">
        <v>400</v>
      </c>
      <c r="J496" s="119">
        <v>400</v>
      </c>
      <c r="K496" s="119">
        <v>400</v>
      </c>
      <c r="L496" s="119">
        <v>400</v>
      </c>
    </row>
    <row r="497" spans="1:12" ht="12.75" customHeight="1" outlineLevel="1" x14ac:dyDescent="0.2">
      <c r="A497" s="23" t="s">
        <v>104</v>
      </c>
      <c r="B497" s="24">
        <v>640</v>
      </c>
      <c r="C497" s="24"/>
      <c r="D497" s="24"/>
      <c r="E497" s="22" t="s">
        <v>285</v>
      </c>
      <c r="F497" s="104">
        <f t="shared" ref="F497:L498" si="334">F498</f>
        <v>900</v>
      </c>
      <c r="G497" s="104">
        <f t="shared" si="334"/>
        <v>463</v>
      </c>
      <c r="H497" s="104">
        <f t="shared" si="334"/>
        <v>2000</v>
      </c>
      <c r="I497" s="104">
        <f t="shared" si="334"/>
        <v>1000</v>
      </c>
      <c r="J497" s="104">
        <f t="shared" si="334"/>
        <v>2000</v>
      </c>
      <c r="K497" s="104">
        <f t="shared" si="334"/>
        <v>2000</v>
      </c>
      <c r="L497" s="104">
        <f t="shared" si="334"/>
        <v>2000</v>
      </c>
    </row>
    <row r="498" spans="1:12" ht="12.75" customHeight="1" outlineLevel="2" x14ac:dyDescent="0.2">
      <c r="A498" s="23" t="s">
        <v>104</v>
      </c>
      <c r="B498" s="24"/>
      <c r="C498" s="24">
        <v>642</v>
      </c>
      <c r="D498" s="24"/>
      <c r="E498" s="103" t="s">
        <v>310</v>
      </c>
      <c r="F498" s="104">
        <f t="shared" si="334"/>
        <v>900</v>
      </c>
      <c r="G498" s="104">
        <f t="shared" si="334"/>
        <v>463</v>
      </c>
      <c r="H498" s="104">
        <f t="shared" si="334"/>
        <v>2000</v>
      </c>
      <c r="I498" s="104">
        <f t="shared" si="334"/>
        <v>1000</v>
      </c>
      <c r="J498" s="104">
        <f t="shared" si="334"/>
        <v>2000</v>
      </c>
      <c r="K498" s="104">
        <f t="shared" si="334"/>
        <v>2000</v>
      </c>
      <c r="L498" s="104">
        <f t="shared" si="334"/>
        <v>2000</v>
      </c>
    </row>
    <row r="499" spans="1:12" ht="12.75" hidden="1" customHeight="1" outlineLevel="3" x14ac:dyDescent="0.2">
      <c r="A499" s="23" t="s">
        <v>104</v>
      </c>
      <c r="B499" s="24"/>
      <c r="C499" s="23"/>
      <c r="D499" s="24">
        <v>642026</v>
      </c>
      <c r="E499" s="103" t="s">
        <v>53</v>
      </c>
      <c r="F499" s="104">
        <v>900</v>
      </c>
      <c r="G499" s="104">
        <v>463</v>
      </c>
      <c r="H499" s="104">
        <v>2000</v>
      </c>
      <c r="I499" s="104">
        <v>1000</v>
      </c>
      <c r="J499" s="104">
        <v>2000</v>
      </c>
      <c r="K499" s="104">
        <v>2000</v>
      </c>
      <c r="L499" s="104">
        <v>2000</v>
      </c>
    </row>
    <row r="500" spans="1:12" ht="15.75" customHeight="1" x14ac:dyDescent="0.2">
      <c r="A500" s="172" t="s">
        <v>236</v>
      </c>
      <c r="B500" s="172"/>
      <c r="C500" s="172"/>
      <c r="D500" s="100" t="s">
        <v>237</v>
      </c>
      <c r="E500" s="100"/>
      <c r="F500" s="102">
        <f t="shared" ref="F500:L500" si="335">F501+F506</f>
        <v>14671.78</v>
      </c>
      <c r="G500" s="102">
        <f t="shared" si="335"/>
        <v>15721.49</v>
      </c>
      <c r="H500" s="102">
        <f t="shared" ref="H500" si="336">H501+H506</f>
        <v>17000</v>
      </c>
      <c r="I500" s="102">
        <f t="shared" si="335"/>
        <v>17000</v>
      </c>
      <c r="J500" s="102">
        <f t="shared" si="335"/>
        <v>17300</v>
      </c>
      <c r="K500" s="102">
        <f t="shared" ref="K500" si="337">K501+K506</f>
        <v>17300</v>
      </c>
      <c r="L500" s="102">
        <f t="shared" si="335"/>
        <v>17300</v>
      </c>
    </row>
    <row r="501" spans="1:12" ht="12.75" customHeight="1" outlineLevel="1" x14ac:dyDescent="0.2">
      <c r="A501" s="23" t="s">
        <v>238</v>
      </c>
      <c r="B501" s="31">
        <v>630</v>
      </c>
      <c r="C501" s="31"/>
      <c r="D501" s="31"/>
      <c r="E501" s="103" t="s">
        <v>215</v>
      </c>
      <c r="F501" s="104">
        <f t="shared" ref="F501:L501" si="338">F502+F504</f>
        <v>13681.78</v>
      </c>
      <c r="G501" s="104">
        <f t="shared" ref="G501:H501" si="339">G502+G504</f>
        <v>14521.49</v>
      </c>
      <c r="H501" s="104">
        <f t="shared" si="339"/>
        <v>15700</v>
      </c>
      <c r="I501" s="104">
        <f t="shared" si="338"/>
        <v>15700</v>
      </c>
      <c r="J501" s="104">
        <f t="shared" ref="J501:K501" si="340">J502+J504</f>
        <v>16000</v>
      </c>
      <c r="K501" s="104">
        <f t="shared" si="340"/>
        <v>16000</v>
      </c>
      <c r="L501" s="104">
        <f t="shared" si="338"/>
        <v>16000</v>
      </c>
    </row>
    <row r="502" spans="1:12" ht="12.75" customHeight="1" outlineLevel="2" x14ac:dyDescent="0.2">
      <c r="A502" s="23" t="s">
        <v>238</v>
      </c>
      <c r="B502" s="31"/>
      <c r="C502" s="31">
        <v>634</v>
      </c>
      <c r="D502" s="31"/>
      <c r="E502" s="103" t="s">
        <v>309</v>
      </c>
      <c r="F502" s="104">
        <f t="shared" ref="F502:L502" si="341">F503</f>
        <v>2290</v>
      </c>
      <c r="G502" s="104">
        <f t="shared" si="341"/>
        <v>2409.35</v>
      </c>
      <c r="H502" s="104">
        <f t="shared" si="341"/>
        <v>2700</v>
      </c>
      <c r="I502" s="104">
        <f t="shared" si="341"/>
        <v>2700</v>
      </c>
      <c r="J502" s="104">
        <f t="shared" si="341"/>
        <v>3000</v>
      </c>
      <c r="K502" s="104">
        <f t="shared" si="341"/>
        <v>3000</v>
      </c>
      <c r="L502" s="104">
        <f t="shared" si="341"/>
        <v>3000</v>
      </c>
    </row>
    <row r="503" spans="1:12" ht="12.75" hidden="1" customHeight="1" outlineLevel="3" x14ac:dyDescent="0.2">
      <c r="A503" s="23" t="s">
        <v>238</v>
      </c>
      <c r="B503" s="31"/>
      <c r="C503" s="31"/>
      <c r="D503" s="31">
        <v>634004</v>
      </c>
      <c r="E503" s="103" t="s">
        <v>239</v>
      </c>
      <c r="F503" s="104">
        <v>2290</v>
      </c>
      <c r="G503" s="104">
        <v>2409.35</v>
      </c>
      <c r="H503" s="104">
        <v>2700</v>
      </c>
      <c r="I503" s="104">
        <v>2700</v>
      </c>
      <c r="J503" s="104">
        <v>3000</v>
      </c>
      <c r="K503" s="104">
        <v>3000</v>
      </c>
      <c r="L503" s="104">
        <v>3000</v>
      </c>
    </row>
    <row r="504" spans="1:12" ht="12.75" customHeight="1" outlineLevel="2" collapsed="1" x14ac:dyDescent="0.2">
      <c r="A504" s="23" t="s">
        <v>238</v>
      </c>
      <c r="B504" s="31"/>
      <c r="C504" s="31">
        <v>637</v>
      </c>
      <c r="D504" s="31"/>
      <c r="E504" s="103" t="s">
        <v>210</v>
      </c>
      <c r="F504" s="104">
        <f t="shared" ref="F504:L504" si="342">F505</f>
        <v>11391.78</v>
      </c>
      <c r="G504" s="104">
        <f t="shared" si="342"/>
        <v>12112.14</v>
      </c>
      <c r="H504" s="104">
        <f t="shared" si="342"/>
        <v>13000</v>
      </c>
      <c r="I504" s="104">
        <f t="shared" si="342"/>
        <v>13000</v>
      </c>
      <c r="J504" s="104">
        <f t="shared" si="342"/>
        <v>13000</v>
      </c>
      <c r="K504" s="104">
        <f t="shared" si="342"/>
        <v>13000</v>
      </c>
      <c r="L504" s="104">
        <f t="shared" si="342"/>
        <v>13000</v>
      </c>
    </row>
    <row r="505" spans="1:12" ht="12.75" hidden="1" customHeight="1" outlineLevel="3" x14ac:dyDescent="0.2">
      <c r="A505" s="23" t="s">
        <v>238</v>
      </c>
      <c r="B505" s="31"/>
      <c r="C505" s="31"/>
      <c r="D505" s="31">
        <v>637014</v>
      </c>
      <c r="E505" s="103" t="s">
        <v>228</v>
      </c>
      <c r="F505" s="104">
        <v>11391.78</v>
      </c>
      <c r="G505" s="104">
        <v>12112.14</v>
      </c>
      <c r="H505" s="104">
        <v>13000</v>
      </c>
      <c r="I505" s="104">
        <v>13000</v>
      </c>
      <c r="J505" s="104">
        <v>13000</v>
      </c>
      <c r="K505" s="104">
        <v>13000</v>
      </c>
      <c r="L505" s="104">
        <v>13000</v>
      </c>
    </row>
    <row r="506" spans="1:12" ht="12.75" customHeight="1" outlineLevel="1" x14ac:dyDescent="0.2">
      <c r="A506" s="23" t="s">
        <v>238</v>
      </c>
      <c r="B506" s="29">
        <v>640</v>
      </c>
      <c r="C506" s="28"/>
      <c r="D506" s="29"/>
      <c r="E506" s="22" t="s">
        <v>285</v>
      </c>
      <c r="F506" s="119">
        <f t="shared" ref="F506:L507" si="343">F507</f>
        <v>990</v>
      </c>
      <c r="G506" s="119">
        <f t="shared" si="343"/>
        <v>1200</v>
      </c>
      <c r="H506" s="119">
        <f t="shared" si="343"/>
        <v>1300</v>
      </c>
      <c r="I506" s="119">
        <f t="shared" si="343"/>
        <v>1300</v>
      </c>
      <c r="J506" s="119">
        <f t="shared" si="343"/>
        <v>1300</v>
      </c>
      <c r="K506" s="119">
        <f t="shared" si="343"/>
        <v>1300</v>
      </c>
      <c r="L506" s="119">
        <f t="shared" si="343"/>
        <v>1300</v>
      </c>
    </row>
    <row r="507" spans="1:12" ht="12.75" customHeight="1" outlineLevel="2" x14ac:dyDescent="0.2">
      <c r="A507" s="23" t="s">
        <v>238</v>
      </c>
      <c r="B507" s="29"/>
      <c r="C507" s="28" t="s">
        <v>187</v>
      </c>
      <c r="D507" s="29"/>
      <c r="E507" s="37" t="s">
        <v>310</v>
      </c>
      <c r="F507" s="119">
        <f t="shared" si="343"/>
        <v>990</v>
      </c>
      <c r="G507" s="119">
        <f t="shared" si="343"/>
        <v>1200</v>
      </c>
      <c r="H507" s="119">
        <f t="shared" si="343"/>
        <v>1300</v>
      </c>
      <c r="I507" s="119">
        <f t="shared" si="343"/>
        <v>1300</v>
      </c>
      <c r="J507" s="119">
        <f t="shared" si="343"/>
        <v>1300</v>
      </c>
      <c r="K507" s="119">
        <f t="shared" si="343"/>
        <v>1300</v>
      </c>
      <c r="L507" s="119">
        <f t="shared" si="343"/>
        <v>1300</v>
      </c>
    </row>
    <row r="508" spans="1:12" ht="12.75" hidden="1" customHeight="1" outlineLevel="3" x14ac:dyDescent="0.2">
      <c r="A508" s="23" t="s">
        <v>238</v>
      </c>
      <c r="B508" s="29"/>
      <c r="C508" s="28"/>
      <c r="D508" s="29">
        <v>642014</v>
      </c>
      <c r="E508" s="37" t="s">
        <v>447</v>
      </c>
      <c r="F508" s="119">
        <v>990</v>
      </c>
      <c r="G508" s="119">
        <v>1200</v>
      </c>
      <c r="H508" s="119">
        <v>1300</v>
      </c>
      <c r="I508" s="119">
        <v>1300</v>
      </c>
      <c r="J508" s="119">
        <v>1300</v>
      </c>
      <c r="K508" s="119">
        <v>1300</v>
      </c>
      <c r="L508" s="119">
        <v>1300</v>
      </c>
    </row>
    <row r="509" spans="1:12" ht="15.75" customHeight="1" x14ac:dyDescent="0.2">
      <c r="A509" s="172" t="s">
        <v>80</v>
      </c>
      <c r="B509" s="172"/>
      <c r="C509" s="172"/>
      <c r="D509" s="100" t="s">
        <v>17</v>
      </c>
      <c r="E509" s="100"/>
      <c r="F509" s="102">
        <f t="shared" ref="F509:L509" si="344">F510</f>
        <v>10998.6</v>
      </c>
      <c r="G509" s="102">
        <f t="shared" si="344"/>
        <v>37555.199999999997</v>
      </c>
      <c r="H509" s="102">
        <f t="shared" si="344"/>
        <v>40500</v>
      </c>
      <c r="I509" s="102">
        <f t="shared" si="344"/>
        <v>40500</v>
      </c>
      <c r="J509" s="102">
        <f t="shared" si="344"/>
        <v>40500</v>
      </c>
      <c r="K509" s="102">
        <f t="shared" si="344"/>
        <v>40500</v>
      </c>
      <c r="L509" s="102">
        <f t="shared" si="344"/>
        <v>40500</v>
      </c>
    </row>
    <row r="510" spans="1:12" ht="12.75" customHeight="1" outlineLevel="1" x14ac:dyDescent="0.2">
      <c r="A510" s="23" t="s">
        <v>238</v>
      </c>
      <c r="B510" s="24">
        <v>630</v>
      </c>
      <c r="C510" s="23"/>
      <c r="D510" s="24"/>
      <c r="E510" s="103" t="s">
        <v>215</v>
      </c>
      <c r="F510" s="104">
        <f t="shared" ref="F510:L510" si="345">F511</f>
        <v>10998.6</v>
      </c>
      <c r="G510" s="104">
        <f t="shared" si="345"/>
        <v>37555.199999999997</v>
      </c>
      <c r="H510" s="104">
        <f t="shared" si="345"/>
        <v>40500</v>
      </c>
      <c r="I510" s="104">
        <f t="shared" si="345"/>
        <v>40500</v>
      </c>
      <c r="J510" s="104">
        <f t="shared" si="345"/>
        <v>40500</v>
      </c>
      <c r="K510" s="104">
        <f t="shared" si="345"/>
        <v>40500</v>
      </c>
      <c r="L510" s="104">
        <f t="shared" si="345"/>
        <v>40500</v>
      </c>
    </row>
    <row r="511" spans="1:12" ht="12.75" customHeight="1" outlineLevel="2" x14ac:dyDescent="0.2">
      <c r="A511" s="23" t="s">
        <v>238</v>
      </c>
      <c r="B511" s="24"/>
      <c r="C511" s="24">
        <v>637</v>
      </c>
      <c r="D511" s="24"/>
      <c r="E511" s="22" t="s">
        <v>210</v>
      </c>
      <c r="F511" s="104">
        <f t="shared" ref="F511:L511" si="346">SUM(F512:F513)</f>
        <v>10998.6</v>
      </c>
      <c r="G511" s="104">
        <f t="shared" si="346"/>
        <v>37555.199999999997</v>
      </c>
      <c r="H511" s="104">
        <f t="shared" ref="H511" si="347">SUM(H512:H513)</f>
        <v>40500</v>
      </c>
      <c r="I511" s="104">
        <f t="shared" si="346"/>
        <v>40500</v>
      </c>
      <c r="J511" s="104">
        <f t="shared" si="346"/>
        <v>40500</v>
      </c>
      <c r="K511" s="104">
        <f t="shared" ref="K511" si="348">SUM(K512:K513)</f>
        <v>40500</v>
      </c>
      <c r="L511" s="104">
        <f t="shared" si="346"/>
        <v>40500</v>
      </c>
    </row>
    <row r="512" spans="1:12" ht="12.75" hidden="1" customHeight="1" outlineLevel="3" x14ac:dyDescent="0.2">
      <c r="A512" s="23" t="s">
        <v>238</v>
      </c>
      <c r="B512" s="24"/>
      <c r="C512" s="24"/>
      <c r="D512" s="24">
        <v>637004</v>
      </c>
      <c r="E512" s="22" t="s">
        <v>17</v>
      </c>
      <c r="F512" s="104">
        <v>10998.6</v>
      </c>
      <c r="G512" s="104">
        <v>37555.199999999997</v>
      </c>
      <c r="H512" s="104">
        <v>40000</v>
      </c>
      <c r="I512" s="104">
        <v>40000</v>
      </c>
      <c r="J512" s="104">
        <v>40000</v>
      </c>
      <c r="K512" s="104">
        <v>40000</v>
      </c>
      <c r="L512" s="104">
        <v>40000</v>
      </c>
    </row>
    <row r="513" spans="1:12" ht="12.75" hidden="1" customHeight="1" outlineLevel="3" x14ac:dyDescent="0.2">
      <c r="A513" s="23" t="s">
        <v>238</v>
      </c>
      <c r="B513" s="24"/>
      <c r="C513" s="24"/>
      <c r="D513" s="24">
        <v>637011</v>
      </c>
      <c r="E513" s="22" t="s">
        <v>490</v>
      </c>
      <c r="F513" s="104">
        <v>0</v>
      </c>
      <c r="G513" s="104">
        <v>0</v>
      </c>
      <c r="H513" s="104">
        <v>500</v>
      </c>
      <c r="I513" s="104">
        <v>500</v>
      </c>
      <c r="J513" s="104">
        <v>500</v>
      </c>
      <c r="K513" s="104">
        <v>500</v>
      </c>
      <c r="L513" s="104">
        <v>500</v>
      </c>
    </row>
    <row r="514" spans="1:12" s="3" customFormat="1" ht="15.75" customHeight="1" x14ac:dyDescent="0.2">
      <c r="A514" s="184" t="s">
        <v>505</v>
      </c>
      <c r="B514" s="184"/>
      <c r="C514" s="184"/>
      <c r="D514" s="117" t="s">
        <v>506</v>
      </c>
      <c r="E514" s="117"/>
      <c r="F514" s="118">
        <f t="shared" ref="F514:L516" si="349">F515</f>
        <v>0</v>
      </c>
      <c r="G514" s="118">
        <f t="shared" si="349"/>
        <v>0</v>
      </c>
      <c r="H514" s="118">
        <f t="shared" si="349"/>
        <v>0</v>
      </c>
      <c r="I514" s="118">
        <f t="shared" si="349"/>
        <v>6400</v>
      </c>
      <c r="J514" s="118">
        <f t="shared" si="349"/>
        <v>7000</v>
      </c>
      <c r="K514" s="118">
        <f t="shared" si="349"/>
        <v>7000</v>
      </c>
      <c r="L514" s="118">
        <f t="shared" si="349"/>
        <v>7000</v>
      </c>
    </row>
    <row r="515" spans="1:12" s="3" customFormat="1" ht="12.75" customHeight="1" outlineLevel="1" x14ac:dyDescent="0.2">
      <c r="A515" s="28" t="s">
        <v>238</v>
      </c>
      <c r="B515" s="29">
        <v>640</v>
      </c>
      <c r="C515" s="28"/>
      <c r="D515" s="29"/>
      <c r="E515" s="38" t="s">
        <v>285</v>
      </c>
      <c r="F515" s="119">
        <f t="shared" si="349"/>
        <v>0</v>
      </c>
      <c r="G515" s="119">
        <f t="shared" si="349"/>
        <v>0</v>
      </c>
      <c r="H515" s="119">
        <f t="shared" si="349"/>
        <v>0</v>
      </c>
      <c r="I515" s="119">
        <f t="shared" si="349"/>
        <v>6400</v>
      </c>
      <c r="J515" s="119">
        <f t="shared" si="349"/>
        <v>7000</v>
      </c>
      <c r="K515" s="119">
        <f t="shared" si="349"/>
        <v>7000</v>
      </c>
      <c r="L515" s="119">
        <f t="shared" si="349"/>
        <v>7000</v>
      </c>
    </row>
    <row r="516" spans="1:12" s="3" customFormat="1" ht="12.75" customHeight="1" outlineLevel="2" x14ac:dyDescent="0.2">
      <c r="A516" s="28" t="s">
        <v>238</v>
      </c>
      <c r="B516" s="29"/>
      <c r="C516" s="29">
        <v>642</v>
      </c>
      <c r="D516" s="29"/>
      <c r="E516" s="37" t="s">
        <v>310</v>
      </c>
      <c r="F516" s="119">
        <f t="shared" si="349"/>
        <v>0</v>
      </c>
      <c r="G516" s="119">
        <f t="shared" si="349"/>
        <v>0</v>
      </c>
      <c r="H516" s="119">
        <f t="shared" si="349"/>
        <v>0</v>
      </c>
      <c r="I516" s="119">
        <f t="shared" si="349"/>
        <v>6400</v>
      </c>
      <c r="J516" s="119">
        <f t="shared" si="349"/>
        <v>7000</v>
      </c>
      <c r="K516" s="119">
        <f t="shared" si="349"/>
        <v>7000</v>
      </c>
      <c r="L516" s="119">
        <f t="shared" si="349"/>
        <v>7000</v>
      </c>
    </row>
    <row r="517" spans="1:12" s="3" customFormat="1" ht="12.75" hidden="1" customHeight="1" outlineLevel="3" x14ac:dyDescent="0.2">
      <c r="A517" s="28" t="s">
        <v>238</v>
      </c>
      <c r="B517" s="29"/>
      <c r="C517" s="29"/>
      <c r="D517" s="29">
        <v>642001</v>
      </c>
      <c r="E517" s="38" t="s">
        <v>507</v>
      </c>
      <c r="F517" s="119">
        <v>0</v>
      </c>
      <c r="G517" s="119">
        <v>0</v>
      </c>
      <c r="H517" s="119">
        <v>0</v>
      </c>
      <c r="I517" s="119">
        <v>6400</v>
      </c>
      <c r="J517" s="164">
        <v>7000</v>
      </c>
      <c r="K517" s="164">
        <v>7000</v>
      </c>
      <c r="L517" s="164">
        <v>7000</v>
      </c>
    </row>
    <row r="518" spans="1:12" ht="12.75" customHeight="1" x14ac:dyDescent="0.2">
      <c r="A518" s="32"/>
      <c r="B518" s="33"/>
      <c r="C518" s="33"/>
      <c r="D518" s="33"/>
      <c r="E518" s="35"/>
      <c r="F518" s="116"/>
      <c r="G518" s="116"/>
      <c r="H518" s="116"/>
      <c r="I518" s="116"/>
      <c r="J518" s="116"/>
      <c r="K518" s="116"/>
      <c r="L518" s="116"/>
    </row>
    <row r="519" spans="1:12" ht="18.75" x14ac:dyDescent="0.2">
      <c r="A519" s="173" t="s">
        <v>169</v>
      </c>
      <c r="B519" s="173"/>
      <c r="C519" s="173"/>
      <c r="D519" s="173"/>
      <c r="E519" s="173"/>
      <c r="F519" s="110">
        <f t="shared" ref="F519:L519" si="350">F520</f>
        <v>286524.2</v>
      </c>
      <c r="G519" s="110">
        <f t="shared" si="350"/>
        <v>353807.63</v>
      </c>
      <c r="H519" s="110">
        <f t="shared" si="350"/>
        <v>401790</v>
      </c>
      <c r="I519" s="110">
        <f t="shared" si="350"/>
        <v>440809</v>
      </c>
      <c r="J519" s="110">
        <f t="shared" si="350"/>
        <v>575835</v>
      </c>
      <c r="K519" s="110">
        <f t="shared" si="350"/>
        <v>615569</v>
      </c>
      <c r="L519" s="110">
        <f t="shared" si="350"/>
        <v>663455</v>
      </c>
    </row>
    <row r="520" spans="1:12" ht="15.75" x14ac:dyDescent="0.2">
      <c r="A520" s="184" t="s">
        <v>81</v>
      </c>
      <c r="B520" s="184"/>
      <c r="C520" s="184"/>
      <c r="D520" s="117" t="s">
        <v>28</v>
      </c>
      <c r="E520" s="117"/>
      <c r="F520" s="118">
        <f>F521+F525+F535+F582+F585</f>
        <v>286524.2</v>
      </c>
      <c r="G520" s="118">
        <f t="shared" ref="G520:L520" si="351">G521+G525+G535+G585</f>
        <v>353807.63</v>
      </c>
      <c r="H520" s="118">
        <f t="shared" si="351"/>
        <v>401790</v>
      </c>
      <c r="I520" s="118">
        <f t="shared" si="351"/>
        <v>440809</v>
      </c>
      <c r="J520" s="118">
        <f t="shared" si="351"/>
        <v>575835</v>
      </c>
      <c r="K520" s="118">
        <f t="shared" si="351"/>
        <v>615569</v>
      </c>
      <c r="L520" s="118">
        <f t="shared" si="351"/>
        <v>663455</v>
      </c>
    </row>
    <row r="521" spans="1:12" ht="12.75" customHeight="1" outlineLevel="1" x14ac:dyDescent="0.2">
      <c r="A521" s="28" t="s">
        <v>48</v>
      </c>
      <c r="B521" s="29">
        <v>610</v>
      </c>
      <c r="C521" s="28"/>
      <c r="D521" s="29"/>
      <c r="E521" s="103" t="s">
        <v>284</v>
      </c>
      <c r="F521" s="119">
        <f>F522+F523</f>
        <v>146030.22</v>
      </c>
      <c r="G521" s="119">
        <f t="shared" ref="G521:L521" si="352">G522+G523</f>
        <v>188730.68</v>
      </c>
      <c r="H521" s="119">
        <f t="shared" si="352"/>
        <v>220000</v>
      </c>
      <c r="I521" s="119">
        <f t="shared" si="352"/>
        <v>240000</v>
      </c>
      <c r="J521" s="119">
        <f t="shared" si="352"/>
        <v>333000</v>
      </c>
      <c r="K521" s="119">
        <f t="shared" si="352"/>
        <v>366000</v>
      </c>
      <c r="L521" s="119">
        <f t="shared" si="352"/>
        <v>402300</v>
      </c>
    </row>
    <row r="522" spans="1:12" ht="12.75" customHeight="1" outlineLevel="2" x14ac:dyDescent="0.2">
      <c r="A522" s="28" t="s">
        <v>48</v>
      </c>
      <c r="B522" s="29"/>
      <c r="C522" s="29">
        <v>611</v>
      </c>
      <c r="D522" s="29"/>
      <c r="E522" s="37" t="s">
        <v>0</v>
      </c>
      <c r="F522" s="119">
        <v>146030.22</v>
      </c>
      <c r="G522" s="119">
        <v>188730.68</v>
      </c>
      <c r="H522" s="104">
        <v>220000</v>
      </c>
      <c r="I522" s="104">
        <v>237000</v>
      </c>
      <c r="J522" s="104">
        <v>330000</v>
      </c>
      <c r="K522" s="104">
        <f t="shared" ref="K522:L522" si="353">ROUND(J522*1.1,0)</f>
        <v>363000</v>
      </c>
      <c r="L522" s="104">
        <f t="shared" si="353"/>
        <v>399300</v>
      </c>
    </row>
    <row r="523" spans="1:12" s="3" customFormat="1" ht="12.75" customHeight="1" outlineLevel="2" collapsed="1" x14ac:dyDescent="0.2">
      <c r="A523" s="28" t="s">
        <v>48</v>
      </c>
      <c r="B523" s="29"/>
      <c r="C523" s="28" t="s">
        <v>502</v>
      </c>
      <c r="D523" s="29"/>
      <c r="E523" s="37" t="s">
        <v>503</v>
      </c>
      <c r="F523" s="119">
        <f>F524</f>
        <v>0</v>
      </c>
      <c r="G523" s="119">
        <f t="shared" ref="G523:L523" si="354">G524</f>
        <v>0</v>
      </c>
      <c r="H523" s="119">
        <f t="shared" si="354"/>
        <v>0</v>
      </c>
      <c r="I523" s="119">
        <f t="shared" si="354"/>
        <v>3000</v>
      </c>
      <c r="J523" s="119">
        <f t="shared" si="354"/>
        <v>3000</v>
      </c>
      <c r="K523" s="119">
        <f t="shared" si="354"/>
        <v>3000</v>
      </c>
      <c r="L523" s="119">
        <f t="shared" si="354"/>
        <v>3000</v>
      </c>
    </row>
    <row r="524" spans="1:12" s="3" customFormat="1" ht="12.75" hidden="1" customHeight="1" outlineLevel="3" x14ac:dyDescent="0.2">
      <c r="A524" s="28" t="s">
        <v>48</v>
      </c>
      <c r="B524" s="29"/>
      <c r="C524" s="28"/>
      <c r="D524" s="29">
        <v>612002</v>
      </c>
      <c r="E524" s="37" t="s">
        <v>504</v>
      </c>
      <c r="F524" s="119">
        <v>0</v>
      </c>
      <c r="G524" s="119">
        <v>0</v>
      </c>
      <c r="H524" s="119">
        <v>0</v>
      </c>
      <c r="I524" s="104">
        <v>3000</v>
      </c>
      <c r="J524" s="164">
        <v>3000</v>
      </c>
      <c r="K524" s="164">
        <v>3000</v>
      </c>
      <c r="L524" s="164">
        <v>3000</v>
      </c>
    </row>
    <row r="525" spans="1:12" ht="12.75" customHeight="1" outlineLevel="1" x14ac:dyDescent="0.2">
      <c r="A525" s="28" t="s">
        <v>48</v>
      </c>
      <c r="B525" s="29">
        <v>620</v>
      </c>
      <c r="C525" s="29"/>
      <c r="D525" s="29"/>
      <c r="E525" s="37" t="s">
        <v>188</v>
      </c>
      <c r="F525" s="119">
        <f t="shared" ref="F525:L525" si="355">SUM(F526:F528)</f>
        <v>49373.36</v>
      </c>
      <c r="G525" s="119">
        <f t="shared" si="355"/>
        <v>68527.59</v>
      </c>
      <c r="H525" s="119">
        <f t="shared" si="355"/>
        <v>76890</v>
      </c>
      <c r="I525" s="119">
        <f t="shared" si="355"/>
        <v>88550</v>
      </c>
      <c r="J525" s="119">
        <f t="shared" si="355"/>
        <v>115335</v>
      </c>
      <c r="K525" s="119">
        <f t="shared" si="355"/>
        <v>126869</v>
      </c>
      <c r="L525" s="119">
        <f t="shared" si="355"/>
        <v>139555</v>
      </c>
    </row>
    <row r="526" spans="1:12" ht="12.75" customHeight="1" outlineLevel="2" x14ac:dyDescent="0.2">
      <c r="A526" s="28" t="s">
        <v>48</v>
      </c>
      <c r="B526" s="29"/>
      <c r="C526" s="28" t="s">
        <v>172</v>
      </c>
      <c r="D526" s="29"/>
      <c r="E526" s="37" t="s">
        <v>189</v>
      </c>
      <c r="F526" s="119">
        <v>7883.9</v>
      </c>
      <c r="G526" s="119">
        <v>11271.76</v>
      </c>
      <c r="H526" s="104">
        <v>13000</v>
      </c>
      <c r="I526" s="104">
        <v>14900</v>
      </c>
      <c r="J526" s="104">
        <v>22000</v>
      </c>
      <c r="K526" s="104">
        <f t="shared" ref="K526:L533" si="356">ROUND(J526*1.1,0)</f>
        <v>24200</v>
      </c>
      <c r="L526" s="104">
        <f t="shared" si="356"/>
        <v>26620</v>
      </c>
    </row>
    <row r="527" spans="1:12" ht="12.75" customHeight="1" outlineLevel="2" x14ac:dyDescent="0.2">
      <c r="A527" s="28" t="s">
        <v>48</v>
      </c>
      <c r="B527" s="29"/>
      <c r="C527" s="28" t="s">
        <v>173</v>
      </c>
      <c r="D527" s="29"/>
      <c r="E527" s="37" t="s">
        <v>190</v>
      </c>
      <c r="F527" s="119">
        <v>6989.27</v>
      </c>
      <c r="G527" s="119">
        <v>8170.31</v>
      </c>
      <c r="H527" s="104">
        <v>9000</v>
      </c>
      <c r="I527" s="104">
        <v>10400</v>
      </c>
      <c r="J527" s="104">
        <v>11000</v>
      </c>
      <c r="K527" s="104">
        <f t="shared" si="356"/>
        <v>12100</v>
      </c>
      <c r="L527" s="104">
        <f t="shared" si="356"/>
        <v>13310</v>
      </c>
    </row>
    <row r="528" spans="1:12" ht="12.75" customHeight="1" outlineLevel="2" x14ac:dyDescent="0.2">
      <c r="A528" s="28" t="s">
        <v>48</v>
      </c>
      <c r="B528" s="29"/>
      <c r="C528" s="28" t="s">
        <v>174</v>
      </c>
      <c r="D528" s="29"/>
      <c r="E528" s="37" t="s">
        <v>191</v>
      </c>
      <c r="F528" s="119">
        <f t="shared" ref="F528:L528" si="357">SUM(F529:F534)</f>
        <v>34500.19</v>
      </c>
      <c r="G528" s="119">
        <f t="shared" si="357"/>
        <v>49085.52</v>
      </c>
      <c r="H528" s="119">
        <f t="shared" si="357"/>
        <v>54890</v>
      </c>
      <c r="I528" s="119">
        <f t="shared" si="357"/>
        <v>63250</v>
      </c>
      <c r="J528" s="119">
        <f t="shared" si="357"/>
        <v>82335</v>
      </c>
      <c r="K528" s="119">
        <f>SUM(K529:K534)</f>
        <v>90569</v>
      </c>
      <c r="L528" s="119">
        <f t="shared" si="357"/>
        <v>99625</v>
      </c>
    </row>
    <row r="529" spans="1:12" ht="12.75" hidden="1" customHeight="1" outlineLevel="3" x14ac:dyDescent="0.2">
      <c r="A529" s="28" t="s">
        <v>48</v>
      </c>
      <c r="B529" s="29"/>
      <c r="C529" s="28"/>
      <c r="D529" s="29">
        <v>625001</v>
      </c>
      <c r="E529" s="37" t="s">
        <v>192</v>
      </c>
      <c r="F529" s="119">
        <v>1942.39</v>
      </c>
      <c r="G529" s="119">
        <v>2817.17</v>
      </c>
      <c r="H529" s="104">
        <v>3080</v>
      </c>
      <c r="I529" s="104">
        <v>3550</v>
      </c>
      <c r="J529" s="104">
        <v>4620</v>
      </c>
      <c r="K529" s="104">
        <f t="shared" si="356"/>
        <v>5082</v>
      </c>
      <c r="L529" s="104">
        <f t="shared" si="356"/>
        <v>5590</v>
      </c>
    </row>
    <row r="530" spans="1:12" ht="12.75" hidden="1" customHeight="1" outlineLevel="3" x14ac:dyDescent="0.2">
      <c r="A530" s="28" t="s">
        <v>48</v>
      </c>
      <c r="B530" s="29"/>
      <c r="C530" s="28"/>
      <c r="D530" s="29">
        <v>625002</v>
      </c>
      <c r="E530" s="37" t="s">
        <v>193</v>
      </c>
      <c r="F530" s="119">
        <v>20098.060000000001</v>
      </c>
      <c r="G530" s="119">
        <v>28420.93</v>
      </c>
      <c r="H530" s="104">
        <v>30800</v>
      </c>
      <c r="I530" s="104">
        <v>35500</v>
      </c>
      <c r="J530" s="104">
        <v>46200</v>
      </c>
      <c r="K530" s="104">
        <f t="shared" si="356"/>
        <v>50820</v>
      </c>
      <c r="L530" s="104">
        <f t="shared" si="356"/>
        <v>55902</v>
      </c>
    </row>
    <row r="531" spans="1:12" ht="12.75" hidden="1" customHeight="1" outlineLevel="3" x14ac:dyDescent="0.2">
      <c r="A531" s="28" t="s">
        <v>48</v>
      </c>
      <c r="B531" s="29"/>
      <c r="C531" s="28"/>
      <c r="D531" s="29">
        <v>625003</v>
      </c>
      <c r="E531" s="37" t="s">
        <v>194</v>
      </c>
      <c r="F531" s="119">
        <v>1224.04</v>
      </c>
      <c r="G531" s="119">
        <v>1623.27</v>
      </c>
      <c r="H531" s="104">
        <v>1760</v>
      </c>
      <c r="I531" s="104">
        <v>2050</v>
      </c>
      <c r="J531" s="104">
        <v>2640</v>
      </c>
      <c r="K531" s="104">
        <f t="shared" si="356"/>
        <v>2904</v>
      </c>
      <c r="L531" s="104">
        <f t="shared" si="356"/>
        <v>3194</v>
      </c>
    </row>
    <row r="532" spans="1:12" ht="12.75" hidden="1" customHeight="1" outlineLevel="3" x14ac:dyDescent="0.2">
      <c r="A532" s="28" t="s">
        <v>48</v>
      </c>
      <c r="B532" s="29"/>
      <c r="C532" s="28"/>
      <c r="D532" s="29">
        <v>625004</v>
      </c>
      <c r="E532" s="37" t="s">
        <v>195</v>
      </c>
      <c r="F532" s="119">
        <v>3350.2</v>
      </c>
      <c r="G532" s="119">
        <v>4949.76</v>
      </c>
      <c r="H532" s="104">
        <v>6600</v>
      </c>
      <c r="I532" s="104">
        <v>7600</v>
      </c>
      <c r="J532" s="104">
        <v>9900</v>
      </c>
      <c r="K532" s="104">
        <f t="shared" si="356"/>
        <v>10890</v>
      </c>
      <c r="L532" s="104">
        <f t="shared" si="356"/>
        <v>11979</v>
      </c>
    </row>
    <row r="533" spans="1:12" ht="12.75" hidden="1" customHeight="1" outlineLevel="3" x14ac:dyDescent="0.2">
      <c r="A533" s="28" t="s">
        <v>48</v>
      </c>
      <c r="B533" s="29"/>
      <c r="C533" s="28"/>
      <c r="D533" s="29">
        <v>625005</v>
      </c>
      <c r="E533" s="37" t="s">
        <v>196</v>
      </c>
      <c r="F533" s="119">
        <v>1068.76</v>
      </c>
      <c r="G533" s="119">
        <v>1632.52</v>
      </c>
      <c r="H533" s="104">
        <v>2200</v>
      </c>
      <c r="I533" s="104">
        <v>2550</v>
      </c>
      <c r="J533" s="104">
        <v>3300</v>
      </c>
      <c r="K533" s="104">
        <f t="shared" si="356"/>
        <v>3630</v>
      </c>
      <c r="L533" s="104">
        <f t="shared" si="356"/>
        <v>3993</v>
      </c>
    </row>
    <row r="534" spans="1:12" ht="12.75" hidden="1" customHeight="1" outlineLevel="3" x14ac:dyDescent="0.2">
      <c r="A534" s="28" t="s">
        <v>48</v>
      </c>
      <c r="B534" s="29"/>
      <c r="C534" s="28"/>
      <c r="D534" s="29">
        <v>625007</v>
      </c>
      <c r="E534" s="37" t="s">
        <v>197</v>
      </c>
      <c r="F534" s="119">
        <v>6816.74</v>
      </c>
      <c r="G534" s="119">
        <v>9641.8700000000008</v>
      </c>
      <c r="H534" s="104">
        <v>10450</v>
      </c>
      <c r="I534" s="104">
        <v>12000</v>
      </c>
      <c r="J534" s="104">
        <v>15675</v>
      </c>
      <c r="K534" s="104">
        <f>ROUND(J534*1.1,0)</f>
        <v>17243</v>
      </c>
      <c r="L534" s="104">
        <f>ROUND(K534*1.1,0)</f>
        <v>18967</v>
      </c>
    </row>
    <row r="535" spans="1:12" ht="12.75" customHeight="1" outlineLevel="1" x14ac:dyDescent="0.2">
      <c r="A535" s="28" t="s">
        <v>48</v>
      </c>
      <c r="B535" s="29">
        <v>630</v>
      </c>
      <c r="C535" s="28"/>
      <c r="D535" s="29"/>
      <c r="E535" s="103" t="s">
        <v>215</v>
      </c>
      <c r="F535" s="119">
        <f t="shared" ref="F535:L535" si="358">F536+F538+F545+F553+F558+F564+F566</f>
        <v>86602.06</v>
      </c>
      <c r="G535" s="119">
        <f t="shared" si="358"/>
        <v>83831.340000000011</v>
      </c>
      <c r="H535" s="119">
        <f t="shared" si="358"/>
        <v>95500</v>
      </c>
      <c r="I535" s="119">
        <f t="shared" si="358"/>
        <v>102859</v>
      </c>
      <c r="J535" s="119">
        <f t="shared" si="358"/>
        <v>117600</v>
      </c>
      <c r="K535" s="119">
        <f t="shared" si="358"/>
        <v>113700</v>
      </c>
      <c r="L535" s="119">
        <f t="shared" si="358"/>
        <v>114200</v>
      </c>
    </row>
    <row r="536" spans="1:12" ht="12.75" customHeight="1" outlineLevel="2" x14ac:dyDescent="0.2">
      <c r="A536" s="28" t="s">
        <v>48</v>
      </c>
      <c r="B536" s="29"/>
      <c r="C536" s="28" t="s">
        <v>216</v>
      </c>
      <c r="D536" s="29"/>
      <c r="E536" s="37" t="s">
        <v>1</v>
      </c>
      <c r="F536" s="119">
        <f t="shared" ref="F536:L536" si="359">F537</f>
        <v>193.94</v>
      </c>
      <c r="G536" s="119">
        <f t="shared" si="359"/>
        <v>495.41</v>
      </c>
      <c r="H536" s="119">
        <f t="shared" si="359"/>
        <v>200</v>
      </c>
      <c r="I536" s="119">
        <f t="shared" si="359"/>
        <v>200</v>
      </c>
      <c r="J536" s="119">
        <f t="shared" si="359"/>
        <v>500</v>
      </c>
      <c r="K536" s="119">
        <f t="shared" si="359"/>
        <v>500</v>
      </c>
      <c r="L536" s="119">
        <f t="shared" si="359"/>
        <v>500</v>
      </c>
    </row>
    <row r="537" spans="1:12" ht="12.75" hidden="1" customHeight="1" outlineLevel="3" x14ac:dyDescent="0.2">
      <c r="A537" s="28" t="s">
        <v>48</v>
      </c>
      <c r="B537" s="29"/>
      <c r="C537" s="28"/>
      <c r="D537" s="29">
        <v>631001</v>
      </c>
      <c r="E537" s="37" t="s">
        <v>217</v>
      </c>
      <c r="F537" s="119">
        <v>193.94</v>
      </c>
      <c r="G537" s="119">
        <v>495.41</v>
      </c>
      <c r="H537" s="119">
        <v>200</v>
      </c>
      <c r="I537" s="119">
        <v>200</v>
      </c>
      <c r="J537" s="104">
        <v>500</v>
      </c>
      <c r="K537" s="104">
        <v>500</v>
      </c>
      <c r="L537" s="104">
        <v>500</v>
      </c>
    </row>
    <row r="538" spans="1:12" ht="12.75" customHeight="1" outlineLevel="2" collapsed="1" x14ac:dyDescent="0.2">
      <c r="A538" s="28" t="s">
        <v>48</v>
      </c>
      <c r="B538" s="29"/>
      <c r="C538" s="28" t="s">
        <v>186</v>
      </c>
      <c r="D538" s="29"/>
      <c r="E538" s="37" t="s">
        <v>198</v>
      </c>
      <c r="F538" s="119">
        <f t="shared" ref="F538:L538" si="360">SUM(F539:F544)</f>
        <v>20176.16</v>
      </c>
      <c r="G538" s="119">
        <f t="shared" si="360"/>
        <v>21588.690000000002</v>
      </c>
      <c r="H538" s="119">
        <f t="shared" si="360"/>
        <v>23150</v>
      </c>
      <c r="I538" s="119">
        <f t="shared" si="360"/>
        <v>21850</v>
      </c>
      <c r="J538" s="119">
        <f t="shared" si="360"/>
        <v>22750</v>
      </c>
      <c r="K538" s="119">
        <f t="shared" si="360"/>
        <v>22850</v>
      </c>
      <c r="L538" s="119">
        <f t="shared" si="360"/>
        <v>22850</v>
      </c>
    </row>
    <row r="539" spans="1:12" ht="12.75" hidden="1" customHeight="1" outlineLevel="3" x14ac:dyDescent="0.2">
      <c r="A539" s="28" t="s">
        <v>48</v>
      </c>
      <c r="B539" s="29"/>
      <c r="C539" s="28"/>
      <c r="D539" s="29">
        <v>632001</v>
      </c>
      <c r="E539" s="37" t="s">
        <v>269</v>
      </c>
      <c r="F539" s="119">
        <v>2615.89</v>
      </c>
      <c r="G539" s="104">
        <v>3096.02</v>
      </c>
      <c r="H539" s="119">
        <v>3200</v>
      </c>
      <c r="I539" s="119">
        <v>3200</v>
      </c>
      <c r="J539" s="119">
        <v>3300</v>
      </c>
      <c r="K539" s="119">
        <v>3400</v>
      </c>
      <c r="L539" s="119">
        <v>3400</v>
      </c>
    </row>
    <row r="540" spans="1:12" ht="12.75" hidden="1" customHeight="1" outlineLevel="3" x14ac:dyDescent="0.2">
      <c r="A540" s="28" t="s">
        <v>48</v>
      </c>
      <c r="B540" s="29"/>
      <c r="C540" s="28"/>
      <c r="D540" s="29">
        <v>632001</v>
      </c>
      <c r="E540" s="37" t="s">
        <v>270</v>
      </c>
      <c r="F540" s="119">
        <v>3096</v>
      </c>
      <c r="G540" s="104">
        <v>3319.73</v>
      </c>
      <c r="H540" s="119">
        <v>2100</v>
      </c>
      <c r="I540" s="119">
        <v>2100</v>
      </c>
      <c r="J540" s="119">
        <v>2100</v>
      </c>
      <c r="K540" s="119">
        <v>2100</v>
      </c>
      <c r="L540" s="119">
        <v>2100</v>
      </c>
    </row>
    <row r="541" spans="1:12" ht="12.75" hidden="1" customHeight="1" outlineLevel="3" x14ac:dyDescent="0.2">
      <c r="A541" s="28" t="s">
        <v>48</v>
      </c>
      <c r="B541" s="29"/>
      <c r="C541" s="28"/>
      <c r="D541" s="29">
        <v>632002</v>
      </c>
      <c r="E541" s="37" t="s">
        <v>199</v>
      </c>
      <c r="F541" s="119">
        <v>289.88</v>
      </c>
      <c r="G541" s="119">
        <v>305.38</v>
      </c>
      <c r="H541" s="119">
        <v>1800</v>
      </c>
      <c r="I541" s="119">
        <v>500</v>
      </c>
      <c r="J541" s="119">
        <v>500</v>
      </c>
      <c r="K541" s="119">
        <v>500</v>
      </c>
      <c r="L541" s="119">
        <v>500</v>
      </c>
    </row>
    <row r="542" spans="1:12" ht="12.75" hidden="1" customHeight="1" outlineLevel="3" x14ac:dyDescent="0.2">
      <c r="A542" s="28" t="s">
        <v>48</v>
      </c>
      <c r="B542" s="29"/>
      <c r="C542" s="28"/>
      <c r="D542" s="29">
        <v>632003</v>
      </c>
      <c r="E542" s="37" t="s">
        <v>271</v>
      </c>
      <c r="F542" s="119">
        <v>10433.59</v>
      </c>
      <c r="G542" s="119">
        <v>12184.05</v>
      </c>
      <c r="H542" s="119">
        <v>13000</v>
      </c>
      <c r="I542" s="119">
        <v>13000</v>
      </c>
      <c r="J542" s="119">
        <v>13500</v>
      </c>
      <c r="K542" s="119">
        <v>13500</v>
      </c>
      <c r="L542" s="119">
        <v>13500</v>
      </c>
    </row>
    <row r="543" spans="1:12" ht="12.75" hidden="1" customHeight="1" outlineLevel="3" x14ac:dyDescent="0.2">
      <c r="A543" s="28" t="s">
        <v>48</v>
      </c>
      <c r="B543" s="29"/>
      <c r="C543" s="28"/>
      <c r="D543" s="29">
        <v>632004</v>
      </c>
      <c r="E543" s="37" t="s">
        <v>481</v>
      </c>
      <c r="F543" s="119">
        <v>1447.23</v>
      </c>
      <c r="G543" s="119">
        <v>469.86</v>
      </c>
      <c r="H543" s="119">
        <v>850</v>
      </c>
      <c r="I543" s="119">
        <v>850</v>
      </c>
      <c r="J543" s="119">
        <v>850</v>
      </c>
      <c r="K543" s="119">
        <v>850</v>
      </c>
      <c r="L543" s="119">
        <v>850</v>
      </c>
    </row>
    <row r="544" spans="1:12" ht="12.75" hidden="1" customHeight="1" outlineLevel="3" x14ac:dyDescent="0.2">
      <c r="A544" s="28" t="s">
        <v>48</v>
      </c>
      <c r="B544" s="29"/>
      <c r="C544" s="28"/>
      <c r="D544" s="29">
        <v>632005</v>
      </c>
      <c r="E544" s="37" t="s">
        <v>400</v>
      </c>
      <c r="F544" s="119">
        <v>2293.5700000000002</v>
      </c>
      <c r="G544" s="119">
        <v>2213.65</v>
      </c>
      <c r="H544" s="119">
        <v>2200</v>
      </c>
      <c r="I544" s="119">
        <v>2200</v>
      </c>
      <c r="J544" s="119">
        <v>2500</v>
      </c>
      <c r="K544" s="119">
        <v>2500</v>
      </c>
      <c r="L544" s="119">
        <v>2500</v>
      </c>
    </row>
    <row r="545" spans="1:12" ht="12.75" customHeight="1" outlineLevel="2" collapsed="1" x14ac:dyDescent="0.2">
      <c r="A545" s="28" t="s">
        <v>48</v>
      </c>
      <c r="B545" s="29"/>
      <c r="C545" s="28" t="s">
        <v>177</v>
      </c>
      <c r="D545" s="29"/>
      <c r="E545" s="37" t="s">
        <v>201</v>
      </c>
      <c r="F545" s="119">
        <f t="shared" ref="F545:L545" si="361">SUM(F546:F552)</f>
        <v>16452.87</v>
      </c>
      <c r="G545" s="119">
        <f t="shared" si="361"/>
        <v>15433</v>
      </c>
      <c r="H545" s="119">
        <f t="shared" si="361"/>
        <v>15000</v>
      </c>
      <c r="I545" s="119">
        <f t="shared" si="361"/>
        <v>19159</v>
      </c>
      <c r="J545" s="119">
        <f t="shared" si="361"/>
        <v>25700</v>
      </c>
      <c r="K545" s="119">
        <f t="shared" si="361"/>
        <v>20700</v>
      </c>
      <c r="L545" s="119">
        <f t="shared" si="361"/>
        <v>20700</v>
      </c>
    </row>
    <row r="546" spans="1:12" ht="12.75" hidden="1" customHeight="1" outlineLevel="3" x14ac:dyDescent="0.2">
      <c r="A546" s="28" t="s">
        <v>48</v>
      </c>
      <c r="B546" s="29"/>
      <c r="C546" s="28"/>
      <c r="D546" s="29">
        <v>633001</v>
      </c>
      <c r="E546" s="37" t="s">
        <v>230</v>
      </c>
      <c r="F546" s="119">
        <v>3505.34</v>
      </c>
      <c r="G546" s="119">
        <v>1221.42</v>
      </c>
      <c r="H546" s="119">
        <v>2000</v>
      </c>
      <c r="I546" s="119">
        <v>2500</v>
      </c>
      <c r="J546" s="119">
        <v>2000</v>
      </c>
      <c r="K546" s="119">
        <v>2000</v>
      </c>
      <c r="L546" s="119">
        <v>2000</v>
      </c>
    </row>
    <row r="547" spans="1:12" ht="12.75" hidden="1" customHeight="1" outlineLevel="3" x14ac:dyDescent="0.2">
      <c r="A547" s="28" t="s">
        <v>48</v>
      </c>
      <c r="B547" s="29"/>
      <c r="C547" s="28"/>
      <c r="D547" s="29">
        <v>633003</v>
      </c>
      <c r="E547" s="37" t="s">
        <v>380</v>
      </c>
      <c r="F547" s="119">
        <v>761.04</v>
      </c>
      <c r="G547" s="119">
        <v>93.6</v>
      </c>
      <c r="H547" s="119">
        <v>200</v>
      </c>
      <c r="I547" s="119">
        <v>200</v>
      </c>
      <c r="J547" s="119">
        <v>200</v>
      </c>
      <c r="K547" s="119">
        <v>200</v>
      </c>
      <c r="L547" s="119">
        <v>200</v>
      </c>
    </row>
    <row r="548" spans="1:12" ht="12.75" hidden="1" customHeight="1" outlineLevel="3" x14ac:dyDescent="0.2">
      <c r="A548" s="28" t="s">
        <v>48</v>
      </c>
      <c r="B548" s="29"/>
      <c r="C548" s="28"/>
      <c r="D548" s="29">
        <v>633004</v>
      </c>
      <c r="E548" s="37" t="s">
        <v>223</v>
      </c>
      <c r="F548" s="119">
        <v>3220.19</v>
      </c>
      <c r="G548" s="119">
        <v>1420.3</v>
      </c>
      <c r="H548" s="119">
        <v>2000</v>
      </c>
      <c r="I548" s="119">
        <v>2000</v>
      </c>
      <c r="J548" s="119">
        <v>2000</v>
      </c>
      <c r="K548" s="119">
        <v>2000</v>
      </c>
      <c r="L548" s="119">
        <v>2000</v>
      </c>
    </row>
    <row r="549" spans="1:12" ht="12.75" hidden="1" customHeight="1" outlineLevel="3" x14ac:dyDescent="0.2">
      <c r="A549" s="28" t="s">
        <v>48</v>
      </c>
      <c r="B549" s="29"/>
      <c r="C549" s="28"/>
      <c r="D549" s="29">
        <v>633006</v>
      </c>
      <c r="E549" s="37" t="s">
        <v>202</v>
      </c>
      <c r="F549" s="119">
        <v>8190.23</v>
      </c>
      <c r="G549" s="119">
        <v>12199.22</v>
      </c>
      <c r="H549" s="119">
        <v>10000</v>
      </c>
      <c r="I549" s="119">
        <v>13000</v>
      </c>
      <c r="J549" s="104">
        <v>20000</v>
      </c>
      <c r="K549" s="119">
        <v>15000</v>
      </c>
      <c r="L549" s="119">
        <v>15000</v>
      </c>
    </row>
    <row r="550" spans="1:12" ht="12.75" hidden="1" customHeight="1" outlineLevel="3" x14ac:dyDescent="0.2">
      <c r="A550" s="28" t="s">
        <v>48</v>
      </c>
      <c r="B550" s="29"/>
      <c r="C550" s="28"/>
      <c r="D550" s="29">
        <v>633009</v>
      </c>
      <c r="E550" s="37" t="s">
        <v>338</v>
      </c>
      <c r="F550" s="119">
        <v>680.07</v>
      </c>
      <c r="G550" s="119">
        <v>336.76</v>
      </c>
      <c r="H550" s="119">
        <v>600</v>
      </c>
      <c r="I550" s="119">
        <v>1000</v>
      </c>
      <c r="J550" s="119">
        <v>1000</v>
      </c>
      <c r="K550" s="119">
        <v>1000</v>
      </c>
      <c r="L550" s="119">
        <v>1000</v>
      </c>
    </row>
    <row r="551" spans="1:12" ht="12.75" hidden="1" customHeight="1" outlineLevel="3" x14ac:dyDescent="0.2">
      <c r="A551" s="28" t="s">
        <v>48</v>
      </c>
      <c r="B551" s="29"/>
      <c r="C551" s="28"/>
      <c r="D551" s="29">
        <v>633010</v>
      </c>
      <c r="E551" s="37" t="s">
        <v>204</v>
      </c>
      <c r="F551" s="119">
        <v>0</v>
      </c>
      <c r="G551" s="119">
        <v>161.69999999999999</v>
      </c>
      <c r="H551" s="119">
        <v>200</v>
      </c>
      <c r="I551" s="119">
        <v>300</v>
      </c>
      <c r="J551" s="119">
        <v>300</v>
      </c>
      <c r="K551" s="119">
        <v>300</v>
      </c>
      <c r="L551" s="119">
        <v>300</v>
      </c>
    </row>
    <row r="552" spans="1:12" ht="12.75" hidden="1" customHeight="1" outlineLevel="3" x14ac:dyDescent="0.2">
      <c r="A552" s="28" t="s">
        <v>48</v>
      </c>
      <c r="B552" s="29"/>
      <c r="C552" s="28"/>
      <c r="D552" s="29">
        <v>633018</v>
      </c>
      <c r="E552" s="37" t="s">
        <v>448</v>
      </c>
      <c r="F552" s="119">
        <v>96</v>
      </c>
      <c r="G552" s="119">
        <v>0</v>
      </c>
      <c r="H552" s="119">
        <v>0</v>
      </c>
      <c r="I552" s="119">
        <v>159</v>
      </c>
      <c r="J552" s="119">
        <v>200</v>
      </c>
      <c r="K552" s="119">
        <v>200</v>
      </c>
      <c r="L552" s="119">
        <v>200</v>
      </c>
    </row>
    <row r="553" spans="1:12" outlineLevel="2" collapsed="1" x14ac:dyDescent="0.2">
      <c r="A553" s="28" t="s">
        <v>48</v>
      </c>
      <c r="B553" s="29"/>
      <c r="C553" s="28" t="s">
        <v>181</v>
      </c>
      <c r="D553" s="29"/>
      <c r="E553" s="103" t="s">
        <v>309</v>
      </c>
      <c r="F553" s="119">
        <f t="shared" ref="F553:L553" si="362">SUM(F554:F557)</f>
        <v>2678.6799999999994</v>
      </c>
      <c r="G553" s="119">
        <f t="shared" si="362"/>
        <v>1464.76</v>
      </c>
      <c r="H553" s="119">
        <f t="shared" si="362"/>
        <v>2250</v>
      </c>
      <c r="I553" s="119">
        <f t="shared" si="362"/>
        <v>3250</v>
      </c>
      <c r="J553" s="119">
        <f t="shared" si="362"/>
        <v>2250</v>
      </c>
      <c r="K553" s="119">
        <f t="shared" si="362"/>
        <v>2250</v>
      </c>
      <c r="L553" s="119">
        <f t="shared" si="362"/>
        <v>2250</v>
      </c>
    </row>
    <row r="554" spans="1:12" hidden="1" outlineLevel="3" x14ac:dyDescent="0.2">
      <c r="A554" s="28" t="s">
        <v>48</v>
      </c>
      <c r="B554" s="29"/>
      <c r="C554" s="28"/>
      <c r="D554" s="29">
        <v>634001</v>
      </c>
      <c r="E554" s="37" t="s">
        <v>339</v>
      </c>
      <c r="F554" s="119">
        <v>1064.29</v>
      </c>
      <c r="G554" s="119">
        <v>667.17</v>
      </c>
      <c r="H554" s="119">
        <v>1000</v>
      </c>
      <c r="I554" s="119">
        <v>1000</v>
      </c>
      <c r="J554" s="119">
        <v>1000</v>
      </c>
      <c r="K554" s="119">
        <v>1000</v>
      </c>
      <c r="L554" s="119">
        <v>1000</v>
      </c>
    </row>
    <row r="555" spans="1:12" hidden="1" outlineLevel="3" x14ac:dyDescent="0.2">
      <c r="A555" s="28" t="s">
        <v>48</v>
      </c>
      <c r="B555" s="29"/>
      <c r="C555" s="28"/>
      <c r="D555" s="29">
        <v>634002</v>
      </c>
      <c r="E555" s="37" t="s">
        <v>226</v>
      </c>
      <c r="F555" s="119">
        <v>1160.8599999999999</v>
      </c>
      <c r="G555" s="119">
        <v>125.14</v>
      </c>
      <c r="H555" s="119">
        <v>500</v>
      </c>
      <c r="I555" s="119">
        <v>1500</v>
      </c>
      <c r="J555" s="119">
        <v>500</v>
      </c>
      <c r="K555" s="119">
        <v>500</v>
      </c>
      <c r="L555" s="119">
        <v>500</v>
      </c>
    </row>
    <row r="556" spans="1:12" hidden="1" outlineLevel="3" x14ac:dyDescent="0.2">
      <c r="A556" s="28" t="s">
        <v>48</v>
      </c>
      <c r="B556" s="29"/>
      <c r="C556" s="28"/>
      <c r="D556" s="29">
        <v>634003</v>
      </c>
      <c r="E556" s="37" t="s">
        <v>340</v>
      </c>
      <c r="F556" s="119">
        <v>431.53</v>
      </c>
      <c r="G556" s="119">
        <v>672.45</v>
      </c>
      <c r="H556" s="119">
        <v>700</v>
      </c>
      <c r="I556" s="119">
        <v>700</v>
      </c>
      <c r="J556" s="119">
        <v>700</v>
      </c>
      <c r="K556" s="119">
        <v>700</v>
      </c>
      <c r="L556" s="119">
        <v>700</v>
      </c>
    </row>
    <row r="557" spans="1:12" hidden="1" outlineLevel="3" x14ac:dyDescent="0.2">
      <c r="A557" s="28" t="s">
        <v>48</v>
      </c>
      <c r="B557" s="29"/>
      <c r="C557" s="28"/>
      <c r="D557" s="29">
        <v>634005</v>
      </c>
      <c r="E557" s="37" t="s">
        <v>341</v>
      </c>
      <c r="F557" s="119">
        <v>22</v>
      </c>
      <c r="G557" s="119">
        <v>0</v>
      </c>
      <c r="H557" s="119">
        <v>50</v>
      </c>
      <c r="I557" s="119">
        <v>50</v>
      </c>
      <c r="J557" s="119">
        <v>50</v>
      </c>
      <c r="K557" s="119">
        <v>50</v>
      </c>
      <c r="L557" s="119">
        <v>50</v>
      </c>
    </row>
    <row r="558" spans="1:12" ht="12.75" customHeight="1" outlineLevel="2" collapsed="1" x14ac:dyDescent="0.2">
      <c r="A558" s="28" t="s">
        <v>48</v>
      </c>
      <c r="B558" s="29"/>
      <c r="C558" s="28" t="s">
        <v>179</v>
      </c>
      <c r="D558" s="29"/>
      <c r="E558" s="37" t="s">
        <v>205</v>
      </c>
      <c r="F558" s="119">
        <f t="shared" ref="F558:L558" si="363">SUM(F559:F563)</f>
        <v>1683.6</v>
      </c>
      <c r="G558" s="119">
        <f t="shared" si="363"/>
        <v>1173.04</v>
      </c>
      <c r="H558" s="119">
        <f t="shared" si="363"/>
        <v>3100</v>
      </c>
      <c r="I558" s="119">
        <f t="shared" si="363"/>
        <v>3100</v>
      </c>
      <c r="J558" s="119">
        <f t="shared" si="363"/>
        <v>3100</v>
      </c>
      <c r="K558" s="119">
        <f t="shared" si="363"/>
        <v>3100</v>
      </c>
      <c r="L558" s="119">
        <f t="shared" si="363"/>
        <v>3100</v>
      </c>
    </row>
    <row r="559" spans="1:12" ht="12.75" hidden="1" customHeight="1" outlineLevel="3" x14ac:dyDescent="0.2">
      <c r="A559" s="28" t="s">
        <v>48</v>
      </c>
      <c r="B559" s="29"/>
      <c r="C559" s="28"/>
      <c r="D559" s="29">
        <v>635001</v>
      </c>
      <c r="E559" s="103" t="s">
        <v>328</v>
      </c>
      <c r="F559" s="119">
        <v>0</v>
      </c>
      <c r="G559" s="119">
        <v>0</v>
      </c>
      <c r="H559" s="119">
        <v>200</v>
      </c>
      <c r="I559" s="119">
        <v>200</v>
      </c>
      <c r="J559" s="119">
        <v>200</v>
      </c>
      <c r="K559" s="119">
        <v>200</v>
      </c>
      <c r="L559" s="119">
        <v>200</v>
      </c>
    </row>
    <row r="560" spans="1:12" ht="12.75" hidden="1" customHeight="1" outlineLevel="3" x14ac:dyDescent="0.2">
      <c r="A560" s="28" t="s">
        <v>48</v>
      </c>
      <c r="B560" s="29"/>
      <c r="C560" s="28"/>
      <c r="D560" s="29">
        <v>635003</v>
      </c>
      <c r="E560" s="37" t="s">
        <v>343</v>
      </c>
      <c r="F560" s="119">
        <v>480</v>
      </c>
      <c r="G560" s="119">
        <v>60</v>
      </c>
      <c r="H560" s="119">
        <v>300</v>
      </c>
      <c r="I560" s="119">
        <v>300</v>
      </c>
      <c r="J560" s="119">
        <v>300</v>
      </c>
      <c r="K560" s="119">
        <v>300</v>
      </c>
      <c r="L560" s="119">
        <v>300</v>
      </c>
    </row>
    <row r="561" spans="1:12" ht="12.75" hidden="1" customHeight="1" outlineLevel="3" x14ac:dyDescent="0.2">
      <c r="A561" s="28" t="s">
        <v>48</v>
      </c>
      <c r="B561" s="29"/>
      <c r="C561" s="28"/>
      <c r="D561" s="29">
        <v>635004</v>
      </c>
      <c r="E561" s="103" t="s">
        <v>329</v>
      </c>
      <c r="F561" s="119">
        <v>60</v>
      </c>
      <c r="G561" s="119">
        <v>60</v>
      </c>
      <c r="H561" s="119">
        <v>500</v>
      </c>
      <c r="I561" s="119">
        <v>500</v>
      </c>
      <c r="J561" s="119">
        <v>500</v>
      </c>
      <c r="K561" s="119">
        <v>500</v>
      </c>
      <c r="L561" s="119">
        <v>500</v>
      </c>
    </row>
    <row r="562" spans="1:12" ht="12.75" hidden="1" customHeight="1" outlineLevel="3" x14ac:dyDescent="0.2">
      <c r="A562" s="28" t="s">
        <v>48</v>
      </c>
      <c r="B562" s="29"/>
      <c r="C562" s="28"/>
      <c r="D562" s="29">
        <v>635005</v>
      </c>
      <c r="E562" s="37" t="s">
        <v>342</v>
      </c>
      <c r="F562" s="119">
        <v>63.6</v>
      </c>
      <c r="G562" s="119">
        <v>0</v>
      </c>
      <c r="H562" s="119">
        <v>100</v>
      </c>
      <c r="I562" s="119">
        <v>100</v>
      </c>
      <c r="J562" s="119">
        <v>100</v>
      </c>
      <c r="K562" s="119">
        <v>100</v>
      </c>
      <c r="L562" s="119">
        <v>100</v>
      </c>
    </row>
    <row r="563" spans="1:12" ht="12.75" hidden="1" customHeight="1" outlineLevel="3" x14ac:dyDescent="0.2">
      <c r="A563" s="28" t="s">
        <v>48</v>
      </c>
      <c r="B563" s="29"/>
      <c r="C563" s="28"/>
      <c r="D563" s="29">
        <v>635006</v>
      </c>
      <c r="E563" s="37" t="s">
        <v>218</v>
      </c>
      <c r="F563" s="119">
        <v>1080</v>
      </c>
      <c r="G563" s="119">
        <v>1053.04</v>
      </c>
      <c r="H563" s="119">
        <v>2000</v>
      </c>
      <c r="I563" s="119">
        <v>2000</v>
      </c>
      <c r="J563" s="119">
        <v>2000</v>
      </c>
      <c r="K563" s="119">
        <v>2000</v>
      </c>
      <c r="L563" s="119">
        <v>2000</v>
      </c>
    </row>
    <row r="564" spans="1:12" ht="12.75" customHeight="1" outlineLevel="2" collapsed="1" x14ac:dyDescent="0.2">
      <c r="A564" s="28" t="s">
        <v>48</v>
      </c>
      <c r="B564" s="29"/>
      <c r="C564" s="28" t="s">
        <v>206</v>
      </c>
      <c r="D564" s="29"/>
      <c r="E564" s="103" t="s">
        <v>207</v>
      </c>
      <c r="F564" s="119">
        <f t="shared" ref="F564:L564" si="364">F565</f>
        <v>365.69</v>
      </c>
      <c r="G564" s="119">
        <f t="shared" si="364"/>
        <v>709.94</v>
      </c>
      <c r="H564" s="119">
        <f t="shared" si="364"/>
        <v>800</v>
      </c>
      <c r="I564" s="119">
        <f t="shared" si="364"/>
        <v>800</v>
      </c>
      <c r="J564" s="119">
        <f t="shared" si="364"/>
        <v>500</v>
      </c>
      <c r="K564" s="119">
        <f t="shared" si="364"/>
        <v>500</v>
      </c>
      <c r="L564" s="119">
        <f t="shared" si="364"/>
        <v>500</v>
      </c>
    </row>
    <row r="565" spans="1:12" s="12" customFormat="1" ht="12.75" hidden="1" customHeight="1" outlineLevel="3" x14ac:dyDescent="0.2">
      <c r="A565" s="23" t="s">
        <v>48</v>
      </c>
      <c r="B565" s="24"/>
      <c r="C565" s="23"/>
      <c r="D565" s="24">
        <v>636002</v>
      </c>
      <c r="E565" s="103" t="s">
        <v>384</v>
      </c>
      <c r="F565" s="104">
        <v>365.69</v>
      </c>
      <c r="G565" s="104">
        <v>709.94</v>
      </c>
      <c r="H565" s="104">
        <v>800</v>
      </c>
      <c r="I565" s="104">
        <v>800</v>
      </c>
      <c r="J565" s="104">
        <v>500</v>
      </c>
      <c r="K565" s="104">
        <v>500</v>
      </c>
      <c r="L565" s="104">
        <v>500</v>
      </c>
    </row>
    <row r="566" spans="1:12" ht="12.75" customHeight="1" outlineLevel="2" collapsed="1" x14ac:dyDescent="0.2">
      <c r="A566" s="28" t="s">
        <v>48</v>
      </c>
      <c r="B566" s="29"/>
      <c r="C566" s="28" t="s">
        <v>171</v>
      </c>
      <c r="D566" s="29"/>
      <c r="E566" s="37" t="s">
        <v>210</v>
      </c>
      <c r="F566" s="119">
        <f t="shared" ref="F566:L566" si="365">SUM(F567:F581)</f>
        <v>45051.119999999995</v>
      </c>
      <c r="G566" s="119">
        <f t="shared" si="365"/>
        <v>42966.5</v>
      </c>
      <c r="H566" s="119">
        <f t="shared" si="365"/>
        <v>51000</v>
      </c>
      <c r="I566" s="119">
        <f t="shared" si="365"/>
        <v>54500</v>
      </c>
      <c r="J566" s="119">
        <f t="shared" si="365"/>
        <v>62800</v>
      </c>
      <c r="K566" s="119">
        <f t="shared" si="365"/>
        <v>63800</v>
      </c>
      <c r="L566" s="119">
        <f t="shared" si="365"/>
        <v>64300</v>
      </c>
    </row>
    <row r="567" spans="1:12" ht="12.75" hidden="1" customHeight="1" outlineLevel="3" x14ac:dyDescent="0.2">
      <c r="A567" s="28" t="s">
        <v>48</v>
      </c>
      <c r="B567" s="29"/>
      <c r="C567" s="28"/>
      <c r="D567" s="29">
        <v>637002</v>
      </c>
      <c r="E567" s="37" t="s">
        <v>344</v>
      </c>
      <c r="F567" s="119">
        <v>9462</v>
      </c>
      <c r="G567" s="119">
        <v>3216</v>
      </c>
      <c r="H567" s="119">
        <v>10000</v>
      </c>
      <c r="I567" s="119">
        <v>5000</v>
      </c>
      <c r="J567" s="119">
        <v>8000</v>
      </c>
      <c r="K567" s="119">
        <v>8000</v>
      </c>
      <c r="L567" s="119">
        <v>8000</v>
      </c>
    </row>
    <row r="568" spans="1:12" ht="12.75" hidden="1" customHeight="1" outlineLevel="3" x14ac:dyDescent="0.2">
      <c r="A568" s="28" t="s">
        <v>48</v>
      </c>
      <c r="B568" s="29"/>
      <c r="C568" s="28"/>
      <c r="D568" s="29">
        <v>637003</v>
      </c>
      <c r="E568" s="37" t="s">
        <v>345</v>
      </c>
      <c r="F568" s="119">
        <v>0</v>
      </c>
      <c r="G568" s="119">
        <v>620.4</v>
      </c>
      <c r="H568" s="119">
        <v>1000</v>
      </c>
      <c r="I568" s="119">
        <v>1000</v>
      </c>
      <c r="J568" s="119">
        <v>2000</v>
      </c>
      <c r="K568" s="119">
        <v>2000</v>
      </c>
      <c r="L568" s="119">
        <v>2000</v>
      </c>
    </row>
    <row r="569" spans="1:12" ht="12.75" hidden="1" customHeight="1" outlineLevel="3" x14ac:dyDescent="0.2">
      <c r="A569" s="28" t="s">
        <v>48</v>
      </c>
      <c r="B569" s="29"/>
      <c r="C569" s="28"/>
      <c r="D569" s="29">
        <v>637004</v>
      </c>
      <c r="E569" s="37" t="s">
        <v>212</v>
      </c>
      <c r="F569" s="119">
        <v>3180.51</v>
      </c>
      <c r="G569" s="119">
        <v>8025.87</v>
      </c>
      <c r="H569" s="119">
        <v>4000</v>
      </c>
      <c r="I569" s="119">
        <v>6000</v>
      </c>
      <c r="J569" s="119">
        <v>8000</v>
      </c>
      <c r="K569" s="119">
        <v>8000</v>
      </c>
      <c r="L569" s="119">
        <v>8000</v>
      </c>
    </row>
    <row r="570" spans="1:12" ht="12.75" hidden="1" customHeight="1" outlineLevel="3" x14ac:dyDescent="0.2">
      <c r="A570" s="28" t="s">
        <v>48</v>
      </c>
      <c r="B570" s="29"/>
      <c r="C570" s="28"/>
      <c r="D570" s="29">
        <v>637005</v>
      </c>
      <c r="E570" s="37" t="s">
        <v>325</v>
      </c>
      <c r="F570" s="119">
        <v>3455.68</v>
      </c>
      <c r="G570" s="119">
        <v>259.12</v>
      </c>
      <c r="H570" s="119">
        <v>3000</v>
      </c>
      <c r="I570" s="119">
        <v>3000</v>
      </c>
      <c r="J570" s="119">
        <v>2000</v>
      </c>
      <c r="K570" s="119">
        <v>2000</v>
      </c>
      <c r="L570" s="119">
        <v>2000</v>
      </c>
    </row>
    <row r="571" spans="1:12" ht="12.75" hidden="1" customHeight="1" outlineLevel="3" x14ac:dyDescent="0.2">
      <c r="A571" s="28" t="s">
        <v>48</v>
      </c>
      <c r="B571" s="29"/>
      <c r="C571" s="28"/>
      <c r="D571" s="29">
        <v>637006</v>
      </c>
      <c r="E571" s="37" t="s">
        <v>346</v>
      </c>
      <c r="F571" s="119">
        <v>598.70000000000005</v>
      </c>
      <c r="G571" s="119">
        <v>732</v>
      </c>
      <c r="H571" s="119">
        <v>200</v>
      </c>
      <c r="I571" s="119">
        <v>200</v>
      </c>
      <c r="J571" s="119">
        <v>200</v>
      </c>
      <c r="K571" s="119">
        <v>200</v>
      </c>
      <c r="L571" s="119">
        <v>200</v>
      </c>
    </row>
    <row r="572" spans="1:12" ht="12.75" hidden="1" customHeight="1" outlineLevel="3" x14ac:dyDescent="0.2">
      <c r="A572" s="28" t="s">
        <v>48</v>
      </c>
      <c r="B572" s="29"/>
      <c r="C572" s="28"/>
      <c r="D572" s="29">
        <v>637011</v>
      </c>
      <c r="E572" s="37" t="s">
        <v>322</v>
      </c>
      <c r="F572" s="119">
        <v>320</v>
      </c>
      <c r="G572" s="119">
        <v>772</v>
      </c>
      <c r="H572" s="119">
        <v>1000</v>
      </c>
      <c r="I572" s="119">
        <v>1000</v>
      </c>
      <c r="J572" s="119">
        <v>1000</v>
      </c>
      <c r="K572" s="119">
        <v>1000</v>
      </c>
      <c r="L572" s="119">
        <v>1000</v>
      </c>
    </row>
    <row r="573" spans="1:12" ht="12.75" hidden="1" customHeight="1" outlineLevel="3" x14ac:dyDescent="0.2">
      <c r="A573" s="28" t="s">
        <v>48</v>
      </c>
      <c r="B573" s="29"/>
      <c r="C573" s="28"/>
      <c r="D573" s="29">
        <v>637012</v>
      </c>
      <c r="E573" s="37" t="s">
        <v>213</v>
      </c>
      <c r="F573" s="119">
        <v>1764.13</v>
      </c>
      <c r="G573" s="119">
        <v>1344.33</v>
      </c>
      <c r="H573" s="119">
        <v>2000</v>
      </c>
      <c r="I573" s="119">
        <v>2000</v>
      </c>
      <c r="J573" s="119">
        <v>2000</v>
      </c>
      <c r="K573" s="119">
        <v>2000</v>
      </c>
      <c r="L573" s="119">
        <v>2000</v>
      </c>
    </row>
    <row r="574" spans="1:12" ht="12.75" hidden="1" customHeight="1" outlineLevel="3" x14ac:dyDescent="0.2">
      <c r="A574" s="28" t="s">
        <v>48</v>
      </c>
      <c r="B574" s="29"/>
      <c r="C574" s="28"/>
      <c r="D574" s="29">
        <v>637014</v>
      </c>
      <c r="E574" s="37" t="s">
        <v>228</v>
      </c>
      <c r="F574" s="119">
        <v>12100.4</v>
      </c>
      <c r="G574" s="119">
        <v>12432.34</v>
      </c>
      <c r="H574" s="119">
        <v>13500</v>
      </c>
      <c r="I574" s="119">
        <v>20000</v>
      </c>
      <c r="J574" s="119">
        <v>22000</v>
      </c>
      <c r="K574" s="119">
        <v>23000</v>
      </c>
      <c r="L574" s="119">
        <v>23500</v>
      </c>
    </row>
    <row r="575" spans="1:12" ht="12.75" hidden="1" customHeight="1" outlineLevel="3" x14ac:dyDescent="0.2">
      <c r="A575" s="28" t="s">
        <v>48</v>
      </c>
      <c r="B575" s="29"/>
      <c r="C575" s="28"/>
      <c r="D575" s="29">
        <v>637015</v>
      </c>
      <c r="E575" s="37" t="s">
        <v>258</v>
      </c>
      <c r="F575" s="119">
        <v>669.7</v>
      </c>
      <c r="G575" s="119">
        <v>567.59</v>
      </c>
      <c r="H575" s="119">
        <v>600</v>
      </c>
      <c r="I575" s="119">
        <v>600</v>
      </c>
      <c r="J575" s="119">
        <v>600</v>
      </c>
      <c r="K575" s="119">
        <v>600</v>
      </c>
      <c r="L575" s="119">
        <v>600</v>
      </c>
    </row>
    <row r="576" spans="1:12" ht="12.75" hidden="1" customHeight="1" outlineLevel="3" x14ac:dyDescent="0.2">
      <c r="A576" s="28" t="s">
        <v>48</v>
      </c>
      <c r="B576" s="29"/>
      <c r="C576" s="28"/>
      <c r="D576" s="29">
        <v>637016</v>
      </c>
      <c r="E576" s="37" t="s">
        <v>54</v>
      </c>
      <c r="F576" s="119">
        <v>2685.29</v>
      </c>
      <c r="G576" s="119">
        <v>2174.6</v>
      </c>
      <c r="H576" s="119">
        <v>2300</v>
      </c>
      <c r="I576" s="119">
        <v>2300</v>
      </c>
      <c r="J576" s="119">
        <v>3000</v>
      </c>
      <c r="K576" s="119">
        <v>3000</v>
      </c>
      <c r="L576" s="119">
        <v>3000</v>
      </c>
    </row>
    <row r="577" spans="1:12" ht="12.75" hidden="1" customHeight="1" outlineLevel="3" x14ac:dyDescent="0.2">
      <c r="A577" s="28" t="s">
        <v>48</v>
      </c>
      <c r="B577" s="29"/>
      <c r="C577" s="28"/>
      <c r="D577" s="29">
        <v>637018</v>
      </c>
      <c r="E577" s="37" t="s">
        <v>429</v>
      </c>
      <c r="F577" s="119">
        <v>783.5</v>
      </c>
      <c r="G577" s="119">
        <v>0</v>
      </c>
      <c r="H577" s="119">
        <v>0</v>
      </c>
      <c r="I577" s="119">
        <v>0</v>
      </c>
      <c r="J577" s="119">
        <v>0</v>
      </c>
      <c r="K577" s="119">
        <v>0</v>
      </c>
      <c r="L577" s="119">
        <v>0</v>
      </c>
    </row>
    <row r="578" spans="1:12" ht="12.75" hidden="1" customHeight="1" outlineLevel="3" x14ac:dyDescent="0.2">
      <c r="A578" s="28" t="s">
        <v>48</v>
      </c>
      <c r="B578" s="29"/>
      <c r="C578" s="28"/>
      <c r="D578" s="29">
        <v>637027</v>
      </c>
      <c r="E578" s="37" t="s">
        <v>11</v>
      </c>
      <c r="F578" s="119">
        <v>6251.51</v>
      </c>
      <c r="G578" s="119">
        <v>11619.64</v>
      </c>
      <c r="H578" s="119">
        <v>13000</v>
      </c>
      <c r="I578" s="119">
        <v>13000</v>
      </c>
      <c r="J578" s="119">
        <v>13000</v>
      </c>
      <c r="K578" s="119">
        <v>13000</v>
      </c>
      <c r="L578" s="119">
        <v>13000</v>
      </c>
    </row>
    <row r="579" spans="1:12" ht="12.75" hidden="1" customHeight="1" outlineLevel="3" x14ac:dyDescent="0.2">
      <c r="A579" s="28" t="s">
        <v>48</v>
      </c>
      <c r="B579" s="29"/>
      <c r="C579" s="28"/>
      <c r="D579" s="29">
        <v>637031</v>
      </c>
      <c r="E579" s="37" t="s">
        <v>392</v>
      </c>
      <c r="F579" s="119">
        <v>0</v>
      </c>
      <c r="G579" s="119">
        <v>0</v>
      </c>
      <c r="H579" s="119">
        <v>0</v>
      </c>
      <c r="I579" s="119">
        <v>0</v>
      </c>
      <c r="J579" s="119">
        <v>0</v>
      </c>
      <c r="K579" s="119">
        <v>0</v>
      </c>
      <c r="L579" s="119">
        <v>0</v>
      </c>
    </row>
    <row r="580" spans="1:12" ht="12.75" hidden="1" customHeight="1" outlineLevel="3" x14ac:dyDescent="0.2">
      <c r="A580" s="28" t="s">
        <v>48</v>
      </c>
      <c r="B580" s="29"/>
      <c r="C580" s="28"/>
      <c r="D580" s="29">
        <v>637035</v>
      </c>
      <c r="E580" s="37" t="s">
        <v>45</v>
      </c>
      <c r="F580" s="119">
        <v>2659.78</v>
      </c>
      <c r="G580" s="119">
        <v>1202.6099999999999</v>
      </c>
      <c r="H580" s="119">
        <v>400</v>
      </c>
      <c r="I580" s="119">
        <v>400</v>
      </c>
      <c r="J580" s="119">
        <v>1000</v>
      </c>
      <c r="K580" s="119">
        <v>1000</v>
      </c>
      <c r="L580" s="119">
        <v>1000</v>
      </c>
    </row>
    <row r="581" spans="1:12" ht="12.75" hidden="1" customHeight="1" outlineLevel="3" x14ac:dyDescent="0.2">
      <c r="A581" s="28" t="s">
        <v>48</v>
      </c>
      <c r="B581" s="29"/>
      <c r="C581" s="28"/>
      <c r="D581" s="29">
        <v>637040</v>
      </c>
      <c r="E581" s="37" t="s">
        <v>430</v>
      </c>
      <c r="F581" s="119">
        <v>1119.92</v>
      </c>
      <c r="G581" s="119">
        <v>0</v>
      </c>
      <c r="H581" s="119">
        <v>0</v>
      </c>
      <c r="I581" s="119">
        <v>0</v>
      </c>
      <c r="J581" s="119">
        <v>0</v>
      </c>
      <c r="K581" s="119">
        <v>0</v>
      </c>
      <c r="L581" s="119">
        <v>0</v>
      </c>
    </row>
    <row r="582" spans="1:12" ht="12.75" customHeight="1" outlineLevel="1" x14ac:dyDescent="0.2">
      <c r="A582" s="28" t="s">
        <v>48</v>
      </c>
      <c r="B582" s="29">
        <v>640</v>
      </c>
      <c r="C582" s="28"/>
      <c r="D582" s="29"/>
      <c r="E582" s="22" t="s">
        <v>285</v>
      </c>
      <c r="F582" s="119">
        <f>F583</f>
        <v>0</v>
      </c>
      <c r="G582" s="119">
        <f t="shared" ref="G582:L582" si="366">G583</f>
        <v>0</v>
      </c>
      <c r="H582" s="119">
        <f t="shared" si="366"/>
        <v>0</v>
      </c>
      <c r="I582" s="119">
        <f t="shared" si="366"/>
        <v>400</v>
      </c>
      <c r="J582" s="119">
        <f t="shared" si="366"/>
        <v>0</v>
      </c>
      <c r="K582" s="119">
        <f t="shared" si="366"/>
        <v>0</v>
      </c>
      <c r="L582" s="119">
        <f t="shared" si="366"/>
        <v>0</v>
      </c>
    </row>
    <row r="583" spans="1:12" ht="12.75" customHeight="1" outlineLevel="2" x14ac:dyDescent="0.2">
      <c r="A583" s="28" t="s">
        <v>48</v>
      </c>
      <c r="B583" s="29"/>
      <c r="C583" s="28" t="s">
        <v>187</v>
      </c>
      <c r="D583" s="29"/>
      <c r="E583" s="37" t="s">
        <v>310</v>
      </c>
      <c r="F583" s="119">
        <f t="shared" ref="F583:L583" si="367">F584</f>
        <v>0</v>
      </c>
      <c r="G583" s="119">
        <f t="shared" si="367"/>
        <v>0</v>
      </c>
      <c r="H583" s="119">
        <f t="shared" si="367"/>
        <v>0</v>
      </c>
      <c r="I583" s="119">
        <f t="shared" si="367"/>
        <v>400</v>
      </c>
      <c r="J583" s="119">
        <f t="shared" si="367"/>
        <v>0</v>
      </c>
      <c r="K583" s="119">
        <f t="shared" si="367"/>
        <v>0</v>
      </c>
      <c r="L583" s="119">
        <f t="shared" si="367"/>
        <v>0</v>
      </c>
    </row>
    <row r="584" spans="1:12" s="13" customFormat="1" ht="12.75" hidden="1" customHeight="1" outlineLevel="3" x14ac:dyDescent="0.2">
      <c r="A584" s="28" t="s">
        <v>48</v>
      </c>
      <c r="B584" s="29"/>
      <c r="C584" s="28"/>
      <c r="D584" s="29">
        <v>642014</v>
      </c>
      <c r="E584" s="37" t="s">
        <v>508</v>
      </c>
      <c r="F584" s="119">
        <v>0</v>
      </c>
      <c r="G584" s="119">
        <v>0</v>
      </c>
      <c r="H584" s="119">
        <v>0</v>
      </c>
      <c r="I584" s="119">
        <v>400</v>
      </c>
      <c r="J584" s="119">
        <v>0</v>
      </c>
      <c r="K584" s="119">
        <v>0</v>
      </c>
      <c r="L584" s="119">
        <v>0</v>
      </c>
    </row>
    <row r="585" spans="1:12" ht="12.75" customHeight="1" outlineLevel="1" x14ac:dyDescent="0.2">
      <c r="A585" s="28" t="s">
        <v>105</v>
      </c>
      <c r="B585" s="29">
        <v>650</v>
      </c>
      <c r="C585" s="28"/>
      <c r="D585" s="29"/>
      <c r="E585" s="37" t="s">
        <v>286</v>
      </c>
      <c r="F585" s="119">
        <f t="shared" ref="F585:L585" si="368">F586+F588</f>
        <v>4518.5600000000004</v>
      </c>
      <c r="G585" s="119">
        <f t="shared" si="368"/>
        <v>12718.02</v>
      </c>
      <c r="H585" s="119">
        <f t="shared" ref="H585" si="369">H586+H588</f>
        <v>9400</v>
      </c>
      <c r="I585" s="119">
        <f t="shared" si="368"/>
        <v>9400</v>
      </c>
      <c r="J585" s="119">
        <f t="shared" si="368"/>
        <v>9900</v>
      </c>
      <c r="K585" s="119">
        <f t="shared" ref="K585" si="370">K586+K588</f>
        <v>9000</v>
      </c>
      <c r="L585" s="119">
        <f t="shared" si="368"/>
        <v>7400</v>
      </c>
    </row>
    <row r="586" spans="1:12" ht="12.75" customHeight="1" outlineLevel="2" x14ac:dyDescent="0.2">
      <c r="A586" s="28" t="s">
        <v>105</v>
      </c>
      <c r="B586" s="29"/>
      <c r="C586" s="28" t="s">
        <v>240</v>
      </c>
      <c r="D586" s="29"/>
      <c r="E586" s="37" t="s">
        <v>313</v>
      </c>
      <c r="F586" s="119">
        <f t="shared" ref="F586:L588" si="371">F587</f>
        <v>4352.59</v>
      </c>
      <c r="G586" s="119">
        <f t="shared" si="371"/>
        <v>11758.02</v>
      </c>
      <c r="H586" s="119">
        <f t="shared" si="371"/>
        <v>8400</v>
      </c>
      <c r="I586" s="119">
        <f t="shared" si="371"/>
        <v>8400</v>
      </c>
      <c r="J586" s="119">
        <f t="shared" si="371"/>
        <v>9800</v>
      </c>
      <c r="K586" s="119">
        <f t="shared" si="371"/>
        <v>8900</v>
      </c>
      <c r="L586" s="119">
        <f t="shared" si="371"/>
        <v>7300</v>
      </c>
    </row>
    <row r="587" spans="1:12" s="13" customFormat="1" ht="12.75" hidden="1" customHeight="1" outlineLevel="3" x14ac:dyDescent="0.2">
      <c r="A587" s="28" t="s">
        <v>105</v>
      </c>
      <c r="B587" s="29"/>
      <c r="C587" s="28"/>
      <c r="D587" s="29">
        <v>651002</v>
      </c>
      <c r="E587" s="37" t="s">
        <v>46</v>
      </c>
      <c r="F587" s="119">
        <v>4352.59</v>
      </c>
      <c r="G587" s="119">
        <v>11758.02</v>
      </c>
      <c r="H587" s="119">
        <f>700*12</f>
        <v>8400</v>
      </c>
      <c r="I587" s="119">
        <f>700*12</f>
        <v>8400</v>
      </c>
      <c r="J587" s="119">
        <v>9800</v>
      </c>
      <c r="K587" s="119">
        <v>8900</v>
      </c>
      <c r="L587" s="119">
        <v>7300</v>
      </c>
    </row>
    <row r="588" spans="1:12" ht="12.75" customHeight="1" outlineLevel="2" collapsed="1" x14ac:dyDescent="0.2">
      <c r="A588" s="28" t="s">
        <v>105</v>
      </c>
      <c r="B588" s="29"/>
      <c r="C588" s="28" t="s">
        <v>449</v>
      </c>
      <c r="D588" s="29"/>
      <c r="E588" s="37" t="s">
        <v>450</v>
      </c>
      <c r="F588" s="119">
        <f t="shared" si="371"/>
        <v>165.97</v>
      </c>
      <c r="G588" s="119">
        <f t="shared" si="371"/>
        <v>960</v>
      </c>
      <c r="H588" s="119">
        <f t="shared" si="371"/>
        <v>1000</v>
      </c>
      <c r="I588" s="119">
        <f t="shared" si="371"/>
        <v>1000</v>
      </c>
      <c r="J588" s="119">
        <f t="shared" si="371"/>
        <v>100</v>
      </c>
      <c r="K588" s="119">
        <f t="shared" si="371"/>
        <v>100</v>
      </c>
      <c r="L588" s="119">
        <f t="shared" si="371"/>
        <v>100</v>
      </c>
    </row>
    <row r="589" spans="1:12" s="13" customFormat="1" ht="12.75" hidden="1" customHeight="1" outlineLevel="3" x14ac:dyDescent="0.2">
      <c r="A589" s="28" t="s">
        <v>105</v>
      </c>
      <c r="B589" s="29"/>
      <c r="C589" s="28"/>
      <c r="D589" s="29">
        <v>653001</v>
      </c>
      <c r="E589" s="37" t="s">
        <v>451</v>
      </c>
      <c r="F589" s="119">
        <v>165.97</v>
      </c>
      <c r="G589" s="119">
        <v>960</v>
      </c>
      <c r="H589" s="119">
        <v>1000</v>
      </c>
      <c r="I589" s="119">
        <v>1000</v>
      </c>
      <c r="J589" s="119">
        <v>100</v>
      </c>
      <c r="K589" s="119">
        <v>100</v>
      </c>
      <c r="L589" s="119">
        <v>100</v>
      </c>
    </row>
    <row r="590" spans="1:12" s="11" customFormat="1" ht="12.75" customHeight="1" x14ac:dyDescent="0.3">
      <c r="A590" s="34"/>
      <c r="B590" s="14"/>
      <c r="C590" s="34"/>
      <c r="D590" s="14"/>
      <c r="E590" s="86"/>
      <c r="F590" s="120"/>
      <c r="G590" s="120"/>
      <c r="H590" s="120"/>
      <c r="I590" s="120"/>
      <c r="J590" s="120"/>
      <c r="K590" s="120"/>
      <c r="L590" s="120"/>
    </row>
    <row r="591" spans="1:12" ht="18.75" x14ac:dyDescent="0.2">
      <c r="A591" s="173" t="s">
        <v>167</v>
      </c>
      <c r="B591" s="173"/>
      <c r="C591" s="173"/>
      <c r="D591" s="173"/>
      <c r="E591" s="173"/>
      <c r="F591" s="110">
        <f>F592+F630+F654</f>
        <v>112312.75</v>
      </c>
      <c r="G591" s="110">
        <f t="shared" ref="G591:L591" si="372">G592+G630+G654</f>
        <v>127149.94000000002</v>
      </c>
      <c r="H591" s="110">
        <f t="shared" si="372"/>
        <v>129315</v>
      </c>
      <c r="I591" s="110">
        <f t="shared" si="372"/>
        <v>150399</v>
      </c>
      <c r="J591" s="110">
        <f t="shared" si="372"/>
        <v>174210</v>
      </c>
      <c r="K591" s="110">
        <f t="shared" si="372"/>
        <v>178381</v>
      </c>
      <c r="L591" s="110">
        <f t="shared" si="372"/>
        <v>191116</v>
      </c>
    </row>
    <row r="592" spans="1:12" ht="15.75" x14ac:dyDescent="0.2">
      <c r="A592" s="187" t="s">
        <v>82</v>
      </c>
      <c r="B592" s="187"/>
      <c r="C592" s="187"/>
      <c r="D592" s="100" t="s">
        <v>168</v>
      </c>
      <c r="E592" s="100"/>
      <c r="F592" s="102">
        <f t="shared" ref="F592:H592" si="373">F593+F597+F607</f>
        <v>60436.67</v>
      </c>
      <c r="G592" s="102">
        <f t="shared" si="373"/>
        <v>51717.510000000009</v>
      </c>
      <c r="H592" s="102">
        <f t="shared" si="373"/>
        <v>76572</v>
      </c>
      <c r="I592" s="102">
        <f t="shared" ref="I592:J592" si="374">I593+I597+I607</f>
        <v>111982</v>
      </c>
      <c r="J592" s="102">
        <f t="shared" si="374"/>
        <v>141860</v>
      </c>
      <c r="K592" s="102">
        <f t="shared" ref="K592:L592" si="375">K593+K597+K607</f>
        <v>146031</v>
      </c>
      <c r="L592" s="102">
        <f t="shared" si="375"/>
        <v>158266</v>
      </c>
    </row>
    <row r="593" spans="1:12" outlineLevel="1" x14ac:dyDescent="0.2">
      <c r="A593" s="23" t="s">
        <v>94</v>
      </c>
      <c r="B593" s="24">
        <v>610</v>
      </c>
      <c r="C593" s="23"/>
      <c r="D593" s="24"/>
      <c r="E593" s="103" t="s">
        <v>284</v>
      </c>
      <c r="F593" s="104">
        <f>F594+F595</f>
        <v>34737.89</v>
      </c>
      <c r="G593" s="104">
        <f t="shared" ref="G593:L593" si="376">G594+G595</f>
        <v>25417.08</v>
      </c>
      <c r="H593" s="104">
        <f t="shared" si="376"/>
        <v>37000</v>
      </c>
      <c r="I593" s="104">
        <f t="shared" si="376"/>
        <v>59800</v>
      </c>
      <c r="J593" s="104">
        <f t="shared" si="376"/>
        <v>75800</v>
      </c>
      <c r="K593" s="104">
        <f t="shared" si="376"/>
        <v>83300</v>
      </c>
      <c r="L593" s="104">
        <f t="shared" si="376"/>
        <v>91550</v>
      </c>
    </row>
    <row r="594" spans="1:12" outlineLevel="2" x14ac:dyDescent="0.2">
      <c r="A594" s="23" t="s">
        <v>94</v>
      </c>
      <c r="B594" s="24"/>
      <c r="C594" s="24">
        <v>611</v>
      </c>
      <c r="D594" s="24"/>
      <c r="E594" s="103" t="s">
        <v>0</v>
      </c>
      <c r="F594" s="104">
        <v>34737.89</v>
      </c>
      <c r="G594" s="104">
        <v>25417.08</v>
      </c>
      <c r="H594" s="104">
        <v>37000</v>
      </c>
      <c r="I594" s="104">
        <v>59000</v>
      </c>
      <c r="J594" s="104">
        <v>75000</v>
      </c>
      <c r="K594" s="104">
        <f>ROUND(J594*1.1,0)</f>
        <v>82500</v>
      </c>
      <c r="L594" s="104">
        <f>ROUND(K594*1.1,0)</f>
        <v>90750</v>
      </c>
    </row>
    <row r="595" spans="1:12" s="3" customFormat="1" ht="12.75" customHeight="1" outlineLevel="2" collapsed="1" x14ac:dyDescent="0.2">
      <c r="A595" s="28" t="s">
        <v>48</v>
      </c>
      <c r="B595" s="29"/>
      <c r="C595" s="28" t="s">
        <v>502</v>
      </c>
      <c r="D595" s="29"/>
      <c r="E595" s="37" t="s">
        <v>503</v>
      </c>
      <c r="F595" s="119">
        <f>F596</f>
        <v>0</v>
      </c>
      <c r="G595" s="119">
        <f t="shared" ref="G595" si="377">G596</f>
        <v>0</v>
      </c>
      <c r="H595" s="119">
        <f t="shared" ref="H595" si="378">H596</f>
        <v>0</v>
      </c>
      <c r="I595" s="119">
        <f t="shared" ref="I595" si="379">I596</f>
        <v>800</v>
      </c>
      <c r="J595" s="119">
        <f t="shared" ref="J595" si="380">J596</f>
        <v>800</v>
      </c>
      <c r="K595" s="119">
        <f t="shared" ref="K595" si="381">K596</f>
        <v>800</v>
      </c>
      <c r="L595" s="119">
        <f t="shared" ref="L595" si="382">L596</f>
        <v>800</v>
      </c>
    </row>
    <row r="596" spans="1:12" s="3" customFormat="1" ht="12.75" hidden="1" customHeight="1" outlineLevel="3" x14ac:dyDescent="0.2">
      <c r="A596" s="28" t="s">
        <v>48</v>
      </c>
      <c r="B596" s="29"/>
      <c r="C596" s="28"/>
      <c r="D596" s="29">
        <v>612002</v>
      </c>
      <c r="E596" s="37" t="s">
        <v>504</v>
      </c>
      <c r="F596" s="119">
        <v>0</v>
      </c>
      <c r="G596" s="119">
        <v>0</v>
      </c>
      <c r="H596" s="119">
        <v>0</v>
      </c>
      <c r="I596" s="104">
        <v>800</v>
      </c>
      <c r="J596" s="164">
        <v>800</v>
      </c>
      <c r="K596" s="164">
        <v>800</v>
      </c>
      <c r="L596" s="164">
        <v>800</v>
      </c>
    </row>
    <row r="597" spans="1:12" outlineLevel="1" x14ac:dyDescent="0.2">
      <c r="A597" s="23" t="s">
        <v>94</v>
      </c>
      <c r="B597" s="24">
        <v>620</v>
      </c>
      <c r="C597" s="24"/>
      <c r="D597" s="24"/>
      <c r="E597" s="103" t="s">
        <v>188</v>
      </c>
      <c r="F597" s="104">
        <f t="shared" ref="F597" si="383">SUM(F598:F600)</f>
        <v>12497.2</v>
      </c>
      <c r="G597" s="104">
        <f t="shared" ref="G597:I597" si="384">SUM(G598:G600)</f>
        <v>9258.76</v>
      </c>
      <c r="H597" s="104">
        <f t="shared" ref="H597" si="385">SUM(H598:H600)</f>
        <v>12940</v>
      </c>
      <c r="I597" s="104">
        <f t="shared" si="384"/>
        <v>20650</v>
      </c>
      <c r="J597" s="104">
        <f t="shared" ref="J597" si="386">SUM(J598:J600)</f>
        <v>26210</v>
      </c>
      <c r="K597" s="104">
        <f t="shared" ref="K597:L597" si="387">SUM(K598:K600)</f>
        <v>28831</v>
      </c>
      <c r="L597" s="104">
        <f t="shared" si="387"/>
        <v>31716</v>
      </c>
    </row>
    <row r="598" spans="1:12" outlineLevel="2" x14ac:dyDescent="0.2">
      <c r="A598" s="23" t="s">
        <v>94</v>
      </c>
      <c r="B598" s="24"/>
      <c r="C598" s="23" t="s">
        <v>172</v>
      </c>
      <c r="D598" s="24"/>
      <c r="E598" s="103" t="s">
        <v>189</v>
      </c>
      <c r="F598" s="104">
        <v>1205.5899999999999</v>
      </c>
      <c r="G598" s="104">
        <v>805.97</v>
      </c>
      <c r="H598" s="104">
        <v>1800</v>
      </c>
      <c r="I598" s="104">
        <v>3000</v>
      </c>
      <c r="J598" s="104">
        <v>3800</v>
      </c>
      <c r="K598" s="104">
        <f>ROUND(J598*1.1,0)</f>
        <v>4180</v>
      </c>
      <c r="L598" s="104">
        <f>ROUND(K598*1.1,0)</f>
        <v>4598</v>
      </c>
    </row>
    <row r="599" spans="1:12" outlineLevel="2" x14ac:dyDescent="0.2">
      <c r="A599" s="23" t="s">
        <v>94</v>
      </c>
      <c r="B599" s="24"/>
      <c r="C599" s="23" t="s">
        <v>173</v>
      </c>
      <c r="D599" s="24"/>
      <c r="E599" s="103" t="s">
        <v>190</v>
      </c>
      <c r="F599" s="104">
        <v>2212.52</v>
      </c>
      <c r="G599" s="104">
        <v>1796.64</v>
      </c>
      <c r="H599" s="104">
        <v>1900</v>
      </c>
      <c r="I599" s="104">
        <v>2900</v>
      </c>
      <c r="J599" s="104">
        <v>3700</v>
      </c>
      <c r="K599" s="104">
        <f>ROUND(J599*1.1,0)</f>
        <v>4070</v>
      </c>
      <c r="L599" s="104">
        <f>ROUND(K599*1.1,0)</f>
        <v>4477</v>
      </c>
    </row>
    <row r="600" spans="1:12" outlineLevel="2" x14ac:dyDescent="0.2">
      <c r="A600" s="23" t="s">
        <v>94</v>
      </c>
      <c r="B600" s="24"/>
      <c r="C600" s="23" t="s">
        <v>174</v>
      </c>
      <c r="D600" s="24"/>
      <c r="E600" s="103" t="s">
        <v>191</v>
      </c>
      <c r="F600" s="104">
        <f t="shared" ref="F600" si="388">SUM(F601:F606)</f>
        <v>9079.09</v>
      </c>
      <c r="G600" s="104">
        <f t="shared" ref="G600:I600" si="389">SUM(G601:G606)</f>
        <v>6656.15</v>
      </c>
      <c r="H600" s="104">
        <f t="shared" ref="H600" si="390">SUM(H601:H606)</f>
        <v>9240</v>
      </c>
      <c r="I600" s="104">
        <f t="shared" si="389"/>
        <v>14750</v>
      </c>
      <c r="J600" s="104">
        <f t="shared" ref="J600" si="391">SUM(J601:J606)</f>
        <v>18710</v>
      </c>
      <c r="K600" s="104">
        <f t="shared" ref="K600:L600" si="392">SUM(K601:K606)</f>
        <v>20581</v>
      </c>
      <c r="L600" s="104">
        <f t="shared" si="392"/>
        <v>22641</v>
      </c>
    </row>
    <row r="601" spans="1:12" hidden="1" outlineLevel="3" x14ac:dyDescent="0.2">
      <c r="A601" s="23" t="s">
        <v>94</v>
      </c>
      <c r="B601" s="24"/>
      <c r="C601" s="23"/>
      <c r="D601" s="24">
        <v>625001</v>
      </c>
      <c r="E601" s="103" t="s">
        <v>192</v>
      </c>
      <c r="F601" s="104">
        <v>509.16</v>
      </c>
      <c r="G601" s="104">
        <v>373.24</v>
      </c>
      <c r="H601" s="104">
        <v>520</v>
      </c>
      <c r="I601" s="104">
        <v>830</v>
      </c>
      <c r="J601" s="104">
        <v>1050</v>
      </c>
      <c r="K601" s="104">
        <f t="shared" ref="K601:L606" si="393">ROUND(J601*1.1,0)</f>
        <v>1155</v>
      </c>
      <c r="L601" s="104">
        <f t="shared" si="393"/>
        <v>1271</v>
      </c>
    </row>
    <row r="602" spans="1:12" hidden="1" outlineLevel="3" x14ac:dyDescent="0.2">
      <c r="A602" s="23" t="s">
        <v>94</v>
      </c>
      <c r="B602" s="24"/>
      <c r="C602" s="23"/>
      <c r="D602" s="24">
        <v>625002</v>
      </c>
      <c r="E602" s="103" t="s">
        <v>193</v>
      </c>
      <c r="F602" s="104">
        <v>5095.38</v>
      </c>
      <c r="G602" s="104">
        <v>3734.89</v>
      </c>
      <c r="H602" s="104">
        <v>5200</v>
      </c>
      <c r="I602" s="104">
        <v>8300</v>
      </c>
      <c r="J602" s="104">
        <v>10500</v>
      </c>
      <c r="K602" s="104">
        <f t="shared" si="393"/>
        <v>11550</v>
      </c>
      <c r="L602" s="104">
        <f t="shared" si="393"/>
        <v>12705</v>
      </c>
    </row>
    <row r="603" spans="1:12" hidden="1" outlineLevel="3" x14ac:dyDescent="0.2">
      <c r="A603" s="23" t="s">
        <v>94</v>
      </c>
      <c r="B603" s="24"/>
      <c r="C603" s="23"/>
      <c r="D603" s="24">
        <v>625003</v>
      </c>
      <c r="E603" s="103" t="s">
        <v>194</v>
      </c>
      <c r="F603" s="104">
        <v>290.85000000000002</v>
      </c>
      <c r="G603" s="104">
        <v>214.07</v>
      </c>
      <c r="H603" s="104">
        <v>300</v>
      </c>
      <c r="I603" s="104">
        <v>480</v>
      </c>
      <c r="J603" s="104">
        <v>600</v>
      </c>
      <c r="K603" s="104">
        <f t="shared" si="393"/>
        <v>660</v>
      </c>
      <c r="L603" s="104">
        <f t="shared" si="393"/>
        <v>726</v>
      </c>
    </row>
    <row r="604" spans="1:12" hidden="1" outlineLevel="3" x14ac:dyDescent="0.2">
      <c r="A604" s="23" t="s">
        <v>94</v>
      </c>
      <c r="B604" s="24"/>
      <c r="C604" s="23"/>
      <c r="D604" s="24">
        <v>625004</v>
      </c>
      <c r="E604" s="103" t="s">
        <v>195</v>
      </c>
      <c r="F604" s="104">
        <v>1091.58</v>
      </c>
      <c r="G604" s="104">
        <v>800.25</v>
      </c>
      <c r="H604" s="104">
        <v>1100</v>
      </c>
      <c r="I604" s="104">
        <v>1750</v>
      </c>
      <c r="J604" s="104">
        <v>2250</v>
      </c>
      <c r="K604" s="104">
        <f t="shared" si="393"/>
        <v>2475</v>
      </c>
      <c r="L604" s="104">
        <f t="shared" si="393"/>
        <v>2723</v>
      </c>
    </row>
    <row r="605" spans="1:12" hidden="1" outlineLevel="3" x14ac:dyDescent="0.2">
      <c r="A605" s="23" t="s">
        <v>94</v>
      </c>
      <c r="B605" s="24"/>
      <c r="C605" s="23"/>
      <c r="D605" s="24">
        <v>625005</v>
      </c>
      <c r="E605" s="103" t="s">
        <v>196</v>
      </c>
      <c r="F605" s="104">
        <v>363.65</v>
      </c>
      <c r="G605" s="104">
        <v>266.68</v>
      </c>
      <c r="H605" s="104">
        <v>370</v>
      </c>
      <c r="I605" s="104">
        <v>590</v>
      </c>
      <c r="J605" s="104">
        <v>750</v>
      </c>
      <c r="K605" s="104">
        <f t="shared" si="393"/>
        <v>825</v>
      </c>
      <c r="L605" s="104">
        <f t="shared" si="393"/>
        <v>908</v>
      </c>
    </row>
    <row r="606" spans="1:12" hidden="1" outlineLevel="3" x14ac:dyDescent="0.2">
      <c r="A606" s="23" t="s">
        <v>94</v>
      </c>
      <c r="B606" s="24"/>
      <c r="C606" s="23"/>
      <c r="D606" s="24">
        <v>625007</v>
      </c>
      <c r="E606" s="103" t="s">
        <v>197</v>
      </c>
      <c r="F606" s="104">
        <v>1728.47</v>
      </c>
      <c r="G606" s="104">
        <v>1267.02</v>
      </c>
      <c r="H606" s="104">
        <v>1750</v>
      </c>
      <c r="I606" s="104">
        <v>2800</v>
      </c>
      <c r="J606" s="104">
        <v>3560</v>
      </c>
      <c r="K606" s="104">
        <f t="shared" si="393"/>
        <v>3916</v>
      </c>
      <c r="L606" s="104">
        <f t="shared" si="393"/>
        <v>4308</v>
      </c>
    </row>
    <row r="607" spans="1:12" outlineLevel="1" x14ac:dyDescent="0.2">
      <c r="A607" s="23" t="s">
        <v>94</v>
      </c>
      <c r="B607" s="24">
        <v>630</v>
      </c>
      <c r="C607" s="23"/>
      <c r="D607" s="24"/>
      <c r="E607" s="103" t="s">
        <v>215</v>
      </c>
      <c r="F607" s="104">
        <f t="shared" ref="F607:L607" si="394">F608+F611+F617+F621+F624+F626</f>
        <v>13201.58</v>
      </c>
      <c r="G607" s="104">
        <f t="shared" si="394"/>
        <v>17041.670000000002</v>
      </c>
      <c r="H607" s="104">
        <f t="shared" si="394"/>
        <v>26632</v>
      </c>
      <c r="I607" s="104">
        <f t="shared" si="394"/>
        <v>31532</v>
      </c>
      <c r="J607" s="104">
        <f t="shared" si="394"/>
        <v>39850</v>
      </c>
      <c r="K607" s="104">
        <f t="shared" si="394"/>
        <v>33900</v>
      </c>
      <c r="L607" s="104">
        <f t="shared" si="394"/>
        <v>35000</v>
      </c>
    </row>
    <row r="608" spans="1:12" outlineLevel="2" x14ac:dyDescent="0.2">
      <c r="A608" s="23" t="s">
        <v>94</v>
      </c>
      <c r="B608" s="24"/>
      <c r="C608" s="23" t="s">
        <v>186</v>
      </c>
      <c r="D608" s="24"/>
      <c r="E608" s="103" t="s">
        <v>198</v>
      </c>
      <c r="F608" s="104">
        <f t="shared" ref="F608:L608" si="395">SUM(F609:F610)</f>
        <v>1286.45</v>
      </c>
      <c r="G608" s="104">
        <f t="shared" si="395"/>
        <v>2517.27</v>
      </c>
      <c r="H608" s="104">
        <f t="shared" si="395"/>
        <v>1682</v>
      </c>
      <c r="I608" s="104">
        <f t="shared" si="395"/>
        <v>1682</v>
      </c>
      <c r="J608" s="104">
        <f t="shared" si="395"/>
        <v>1650</v>
      </c>
      <c r="K608" s="104">
        <f t="shared" si="395"/>
        <v>1650</v>
      </c>
      <c r="L608" s="104">
        <f t="shared" si="395"/>
        <v>1650</v>
      </c>
    </row>
    <row r="609" spans="1:12" hidden="1" outlineLevel="3" x14ac:dyDescent="0.2">
      <c r="A609" s="23" t="s">
        <v>94</v>
      </c>
      <c r="B609" s="24"/>
      <c r="C609" s="23"/>
      <c r="D609" s="24">
        <v>632001</v>
      </c>
      <c r="E609" s="103" t="s">
        <v>272</v>
      </c>
      <c r="F609" s="104">
        <v>638.45000000000005</v>
      </c>
      <c r="G609" s="104">
        <v>979.3</v>
      </c>
      <c r="H609" s="104">
        <f>520+320</f>
        <v>840</v>
      </c>
      <c r="I609" s="104">
        <f>520+320</f>
        <v>840</v>
      </c>
      <c r="J609" s="104">
        <v>800</v>
      </c>
      <c r="K609" s="104">
        <v>800</v>
      </c>
      <c r="L609" s="104">
        <v>800</v>
      </c>
    </row>
    <row r="610" spans="1:12" hidden="1" outlineLevel="3" x14ac:dyDescent="0.2">
      <c r="A610" s="23" t="s">
        <v>94</v>
      </c>
      <c r="B610" s="24"/>
      <c r="C610" s="23"/>
      <c r="D610" s="24">
        <v>632001</v>
      </c>
      <c r="E610" s="103" t="s">
        <v>352</v>
      </c>
      <c r="F610" s="104">
        <v>648</v>
      </c>
      <c r="G610" s="104">
        <v>1537.97</v>
      </c>
      <c r="H610" s="104">
        <v>842</v>
      </c>
      <c r="I610" s="104">
        <v>842</v>
      </c>
      <c r="J610" s="104">
        <v>850</v>
      </c>
      <c r="K610" s="104">
        <v>850</v>
      </c>
      <c r="L610" s="104">
        <v>850</v>
      </c>
    </row>
    <row r="611" spans="1:12" outlineLevel="2" collapsed="1" x14ac:dyDescent="0.2">
      <c r="A611" s="23" t="s">
        <v>94</v>
      </c>
      <c r="B611" s="24"/>
      <c r="C611" s="23" t="s">
        <v>177</v>
      </c>
      <c r="D611" s="24"/>
      <c r="E611" s="103" t="s">
        <v>201</v>
      </c>
      <c r="F611" s="104">
        <f t="shared" ref="F611" si="396">SUM(F612:F616)</f>
        <v>5361.3099999999995</v>
      </c>
      <c r="G611" s="104">
        <f t="shared" ref="G611" si="397">SUM(G612:G616)</f>
        <v>7234.0300000000007</v>
      </c>
      <c r="H611" s="104">
        <f t="shared" ref="H611:I611" si="398">SUM(H612:H616)</f>
        <v>11500</v>
      </c>
      <c r="I611" s="104">
        <f t="shared" si="398"/>
        <v>15600</v>
      </c>
      <c r="J611" s="104">
        <f t="shared" ref="J611" si="399">SUM(J612:J616)</f>
        <v>18600</v>
      </c>
      <c r="K611" s="104">
        <f t="shared" ref="K611:L611" si="400">SUM(K612:K616)</f>
        <v>15600</v>
      </c>
      <c r="L611" s="104">
        <f t="shared" si="400"/>
        <v>15600</v>
      </c>
    </row>
    <row r="612" spans="1:12" hidden="1" outlineLevel="3" x14ac:dyDescent="0.2">
      <c r="A612" s="23" t="s">
        <v>94</v>
      </c>
      <c r="B612" s="24"/>
      <c r="C612" s="23"/>
      <c r="D612" s="24">
        <v>633004</v>
      </c>
      <c r="E612" s="103" t="s">
        <v>223</v>
      </c>
      <c r="F612" s="104">
        <v>1367.94</v>
      </c>
      <c r="G612" s="104">
        <v>0</v>
      </c>
      <c r="H612" s="104">
        <v>3000</v>
      </c>
      <c r="I612" s="104">
        <v>1000</v>
      </c>
      <c r="J612" s="104">
        <v>3000</v>
      </c>
      <c r="K612" s="104">
        <v>3000</v>
      </c>
      <c r="L612" s="104">
        <v>3000</v>
      </c>
    </row>
    <row r="613" spans="1:12" hidden="1" outlineLevel="3" x14ac:dyDescent="0.2">
      <c r="A613" s="23" t="s">
        <v>94</v>
      </c>
      <c r="B613" s="24"/>
      <c r="C613" s="23"/>
      <c r="D613" s="24">
        <v>633006</v>
      </c>
      <c r="E613" s="103" t="s">
        <v>3</v>
      </c>
      <c r="F613" s="104">
        <v>2400.1999999999998</v>
      </c>
      <c r="G613" s="104">
        <v>5502.35</v>
      </c>
      <c r="H613" s="104">
        <v>6000</v>
      </c>
      <c r="I613" s="104">
        <v>12000</v>
      </c>
      <c r="J613" s="104">
        <v>13000</v>
      </c>
      <c r="K613" s="104">
        <v>10000</v>
      </c>
      <c r="L613" s="104">
        <v>10000</v>
      </c>
    </row>
    <row r="614" spans="1:12" hidden="1" outlineLevel="3" x14ac:dyDescent="0.2">
      <c r="A614" s="23" t="s">
        <v>94</v>
      </c>
      <c r="B614" s="24"/>
      <c r="C614" s="23"/>
      <c r="D614" s="24">
        <v>633010</v>
      </c>
      <c r="E614" s="103" t="s">
        <v>204</v>
      </c>
      <c r="F614" s="104">
        <v>741.65</v>
      </c>
      <c r="G614" s="104">
        <v>1006.39</v>
      </c>
      <c r="H614" s="104">
        <v>1000</v>
      </c>
      <c r="I614" s="104">
        <v>1000</v>
      </c>
      <c r="J614" s="104">
        <v>1000</v>
      </c>
      <c r="K614" s="104">
        <v>1000</v>
      </c>
      <c r="L614" s="104">
        <v>1000</v>
      </c>
    </row>
    <row r="615" spans="1:12" hidden="1" outlineLevel="3" x14ac:dyDescent="0.2">
      <c r="A615" s="23" t="s">
        <v>94</v>
      </c>
      <c r="B615" s="24"/>
      <c r="C615" s="23"/>
      <c r="D615" s="24">
        <v>633011</v>
      </c>
      <c r="E615" s="103" t="s">
        <v>452</v>
      </c>
      <c r="F615" s="104">
        <v>104.25</v>
      </c>
      <c r="G615" s="104">
        <v>79.8</v>
      </c>
      <c r="H615" s="104">
        <v>0</v>
      </c>
      <c r="I615" s="104">
        <v>100</v>
      </c>
      <c r="J615" s="104">
        <v>100</v>
      </c>
      <c r="K615" s="104">
        <v>100</v>
      </c>
      <c r="L615" s="104">
        <v>100</v>
      </c>
    </row>
    <row r="616" spans="1:12" hidden="1" outlineLevel="3" x14ac:dyDescent="0.2">
      <c r="A616" s="23" t="s">
        <v>94</v>
      </c>
      <c r="B616" s="24"/>
      <c r="C616" s="23"/>
      <c r="D616" s="24">
        <v>633015</v>
      </c>
      <c r="E616" s="103" t="s">
        <v>224</v>
      </c>
      <c r="F616" s="104">
        <v>747.27</v>
      </c>
      <c r="G616" s="104">
        <v>645.49</v>
      </c>
      <c r="H616" s="104">
        <v>1500</v>
      </c>
      <c r="I616" s="104">
        <v>1500</v>
      </c>
      <c r="J616" s="104">
        <v>1500</v>
      </c>
      <c r="K616" s="104">
        <v>1500</v>
      </c>
      <c r="L616" s="104">
        <v>1500</v>
      </c>
    </row>
    <row r="617" spans="1:12" outlineLevel="2" collapsed="1" x14ac:dyDescent="0.2">
      <c r="A617" s="23" t="s">
        <v>94</v>
      </c>
      <c r="B617" s="24"/>
      <c r="C617" s="23" t="s">
        <v>181</v>
      </c>
      <c r="D617" s="24"/>
      <c r="E617" s="103" t="s">
        <v>309</v>
      </c>
      <c r="F617" s="104">
        <f t="shared" ref="F617:H617" si="401">SUM(F618:F620)</f>
        <v>1156.6400000000001</v>
      </c>
      <c r="G617" s="104">
        <f t="shared" si="401"/>
        <v>1345.26</v>
      </c>
      <c r="H617" s="104">
        <f t="shared" si="401"/>
        <v>1700</v>
      </c>
      <c r="I617" s="104">
        <f t="shared" ref="I617:J617" si="402">SUM(I618:I620)</f>
        <v>2200</v>
      </c>
      <c r="J617" s="104">
        <f t="shared" si="402"/>
        <v>2400</v>
      </c>
      <c r="K617" s="104">
        <f t="shared" ref="K617:L617" si="403">SUM(K618:K620)</f>
        <v>2400</v>
      </c>
      <c r="L617" s="104">
        <f t="shared" si="403"/>
        <v>2450</v>
      </c>
    </row>
    <row r="618" spans="1:12" hidden="1" outlineLevel="3" x14ac:dyDescent="0.2">
      <c r="A618" s="23" t="s">
        <v>94</v>
      </c>
      <c r="B618" s="24"/>
      <c r="C618" s="23"/>
      <c r="D618" s="24">
        <v>634001</v>
      </c>
      <c r="E618" s="103" t="s">
        <v>225</v>
      </c>
      <c r="F618" s="104">
        <v>195.78</v>
      </c>
      <c r="G618" s="104">
        <v>583.49</v>
      </c>
      <c r="H618" s="104">
        <v>600</v>
      </c>
      <c r="I618" s="104">
        <v>800</v>
      </c>
      <c r="J618" s="104">
        <v>1000</v>
      </c>
      <c r="K618" s="104">
        <v>1000</v>
      </c>
      <c r="L618" s="104">
        <v>1000</v>
      </c>
    </row>
    <row r="619" spans="1:12" hidden="1" outlineLevel="3" x14ac:dyDescent="0.2">
      <c r="A619" s="23" t="s">
        <v>94</v>
      </c>
      <c r="B619" s="24"/>
      <c r="C619" s="23"/>
      <c r="D619" s="24">
        <v>634002</v>
      </c>
      <c r="E619" s="103" t="s">
        <v>226</v>
      </c>
      <c r="F619" s="104">
        <v>82.4</v>
      </c>
      <c r="G619" s="104">
        <v>104.41</v>
      </c>
      <c r="H619" s="104">
        <v>200</v>
      </c>
      <c r="I619" s="104">
        <v>500</v>
      </c>
      <c r="J619" s="104">
        <v>500</v>
      </c>
      <c r="K619" s="104">
        <v>500</v>
      </c>
      <c r="L619" s="104">
        <v>550</v>
      </c>
    </row>
    <row r="620" spans="1:12" hidden="1" outlineLevel="3" x14ac:dyDescent="0.2">
      <c r="A620" s="23" t="s">
        <v>94</v>
      </c>
      <c r="B620" s="24"/>
      <c r="C620" s="23"/>
      <c r="D620" s="24">
        <v>634003</v>
      </c>
      <c r="E620" s="103" t="s">
        <v>364</v>
      </c>
      <c r="F620" s="104">
        <v>878.46</v>
      </c>
      <c r="G620" s="104">
        <v>657.36</v>
      </c>
      <c r="H620" s="104">
        <v>900</v>
      </c>
      <c r="I620" s="104">
        <v>900</v>
      </c>
      <c r="J620" s="104">
        <v>900</v>
      </c>
      <c r="K620" s="104">
        <v>900</v>
      </c>
      <c r="L620" s="104">
        <v>900</v>
      </c>
    </row>
    <row r="621" spans="1:12" outlineLevel="2" collapsed="1" x14ac:dyDescent="0.2">
      <c r="A621" s="23" t="s">
        <v>94</v>
      </c>
      <c r="B621" s="24"/>
      <c r="C621" s="23" t="s">
        <v>179</v>
      </c>
      <c r="D621" s="24"/>
      <c r="E621" s="103" t="s">
        <v>205</v>
      </c>
      <c r="F621" s="104">
        <f t="shared" ref="F621:H621" si="404">SUM(F622:F623)</f>
        <v>4378.9000000000005</v>
      </c>
      <c r="G621" s="104">
        <f t="shared" si="404"/>
        <v>2000.94</v>
      </c>
      <c r="H621" s="104">
        <f t="shared" si="404"/>
        <v>6000</v>
      </c>
      <c r="I621" s="104">
        <f t="shared" ref="I621:J621" si="405">SUM(I622:I623)</f>
        <v>9000</v>
      </c>
      <c r="J621" s="104">
        <f t="shared" si="405"/>
        <v>10000</v>
      </c>
      <c r="K621" s="104">
        <f t="shared" ref="K621:L621" si="406">SUM(K622:K623)</f>
        <v>7000</v>
      </c>
      <c r="L621" s="104">
        <f t="shared" si="406"/>
        <v>7500</v>
      </c>
    </row>
    <row r="622" spans="1:12" hidden="1" outlineLevel="3" x14ac:dyDescent="0.2">
      <c r="A622" s="23" t="s">
        <v>94</v>
      </c>
      <c r="B622" s="24"/>
      <c r="C622" s="23"/>
      <c r="D622" s="24">
        <v>635004</v>
      </c>
      <c r="E622" s="103" t="s">
        <v>227</v>
      </c>
      <c r="F622" s="104">
        <v>101.3</v>
      </c>
      <c r="G622" s="104">
        <v>306.7</v>
      </c>
      <c r="H622" s="104">
        <v>1000</v>
      </c>
      <c r="I622" s="104">
        <v>1000</v>
      </c>
      <c r="J622" s="104">
        <v>1000</v>
      </c>
      <c r="K622" s="104">
        <v>1000</v>
      </c>
      <c r="L622" s="104">
        <v>1000</v>
      </c>
    </row>
    <row r="623" spans="1:12" hidden="1" outlineLevel="3" x14ac:dyDescent="0.2">
      <c r="A623" s="23" t="s">
        <v>94</v>
      </c>
      <c r="B623" s="24"/>
      <c r="C623" s="23"/>
      <c r="D623" s="24">
        <v>635006</v>
      </c>
      <c r="E623" s="103" t="s">
        <v>533</v>
      </c>
      <c r="F623" s="104">
        <v>4277.6000000000004</v>
      </c>
      <c r="G623" s="104">
        <v>1694.24</v>
      </c>
      <c r="H623" s="104">
        <v>5000</v>
      </c>
      <c r="I623" s="104">
        <v>8000</v>
      </c>
      <c r="J623" s="104">
        <v>9000</v>
      </c>
      <c r="K623" s="104">
        <v>6000</v>
      </c>
      <c r="L623" s="104">
        <v>6500</v>
      </c>
    </row>
    <row r="624" spans="1:12" outlineLevel="2" collapsed="1" x14ac:dyDescent="0.2">
      <c r="A624" s="23" t="s">
        <v>94</v>
      </c>
      <c r="B624" s="24"/>
      <c r="C624" s="23" t="s">
        <v>206</v>
      </c>
      <c r="D624" s="24"/>
      <c r="E624" s="103" t="s">
        <v>207</v>
      </c>
      <c r="F624" s="104">
        <f t="shared" ref="F624:L624" si="407">F625</f>
        <v>0</v>
      </c>
      <c r="G624" s="104">
        <f t="shared" si="407"/>
        <v>115</v>
      </c>
      <c r="H624" s="104">
        <f t="shared" si="407"/>
        <v>200</v>
      </c>
      <c r="I624" s="104">
        <f t="shared" si="407"/>
        <v>1000</v>
      </c>
      <c r="J624" s="104">
        <f t="shared" si="407"/>
        <v>1000</v>
      </c>
      <c r="K624" s="104">
        <f t="shared" si="407"/>
        <v>1000</v>
      </c>
      <c r="L624" s="104">
        <f t="shared" si="407"/>
        <v>1000</v>
      </c>
    </row>
    <row r="625" spans="1:12" hidden="1" outlineLevel="3" x14ac:dyDescent="0.2">
      <c r="A625" s="23" t="s">
        <v>94</v>
      </c>
      <c r="B625" s="24"/>
      <c r="C625" s="23"/>
      <c r="D625" s="24">
        <v>636002</v>
      </c>
      <c r="E625" s="103" t="s">
        <v>482</v>
      </c>
      <c r="F625" s="104">
        <v>0</v>
      </c>
      <c r="G625" s="104">
        <v>115</v>
      </c>
      <c r="H625" s="104">
        <v>200</v>
      </c>
      <c r="I625" s="104">
        <v>1000</v>
      </c>
      <c r="J625" s="104">
        <v>1000</v>
      </c>
      <c r="K625" s="104">
        <v>1000</v>
      </c>
      <c r="L625" s="104">
        <v>1000</v>
      </c>
    </row>
    <row r="626" spans="1:12" outlineLevel="2" collapsed="1" x14ac:dyDescent="0.2">
      <c r="A626" s="23" t="s">
        <v>94</v>
      </c>
      <c r="B626" s="24"/>
      <c r="C626" s="23" t="s">
        <v>171</v>
      </c>
      <c r="D626" s="24"/>
      <c r="E626" s="103" t="s">
        <v>210</v>
      </c>
      <c r="F626" s="104">
        <f t="shared" ref="F626:L626" si="408">SUM(F627:F629)</f>
        <v>1018.28</v>
      </c>
      <c r="G626" s="104">
        <f t="shared" si="408"/>
        <v>3829.17</v>
      </c>
      <c r="H626" s="104">
        <f t="shared" ref="H626" si="409">SUM(H627:H629)</f>
        <v>5550</v>
      </c>
      <c r="I626" s="104">
        <f t="shared" si="408"/>
        <v>2050</v>
      </c>
      <c r="J626" s="104">
        <f t="shared" si="408"/>
        <v>6200</v>
      </c>
      <c r="K626" s="104">
        <f t="shared" ref="K626" si="410">SUM(K627:K629)</f>
        <v>6250</v>
      </c>
      <c r="L626" s="104">
        <f t="shared" si="408"/>
        <v>6800</v>
      </c>
    </row>
    <row r="627" spans="1:12" hidden="1" outlineLevel="3" x14ac:dyDescent="0.2">
      <c r="A627" s="23" t="s">
        <v>98</v>
      </c>
      <c r="B627" s="24"/>
      <c r="C627" s="23"/>
      <c r="D627" s="24">
        <v>637004</v>
      </c>
      <c r="E627" s="103" t="s">
        <v>212</v>
      </c>
      <c r="F627" s="104">
        <v>0</v>
      </c>
      <c r="G627" s="104">
        <v>2939.52</v>
      </c>
      <c r="H627" s="104">
        <v>3000</v>
      </c>
      <c r="I627" s="104">
        <v>1000</v>
      </c>
      <c r="J627" s="104">
        <v>3500</v>
      </c>
      <c r="K627" s="104">
        <v>3500</v>
      </c>
      <c r="L627" s="104">
        <v>4000</v>
      </c>
    </row>
    <row r="628" spans="1:12" hidden="1" outlineLevel="3" x14ac:dyDescent="0.2">
      <c r="A628" s="23" t="s">
        <v>94</v>
      </c>
      <c r="B628" s="103"/>
      <c r="C628" s="112"/>
      <c r="D628" s="24">
        <v>637016</v>
      </c>
      <c r="E628" s="103" t="s">
        <v>54</v>
      </c>
      <c r="F628" s="104">
        <v>430.36</v>
      </c>
      <c r="G628" s="104">
        <v>274.85000000000002</v>
      </c>
      <c r="H628" s="104">
        <v>550</v>
      </c>
      <c r="I628" s="104">
        <v>550</v>
      </c>
      <c r="J628" s="104">
        <v>700</v>
      </c>
      <c r="K628" s="104">
        <v>750</v>
      </c>
      <c r="L628" s="104">
        <v>800</v>
      </c>
    </row>
    <row r="629" spans="1:12" hidden="1" outlineLevel="3" x14ac:dyDescent="0.2">
      <c r="A629" s="23" t="s">
        <v>94</v>
      </c>
      <c r="B629" s="103"/>
      <c r="C629" s="112"/>
      <c r="D629" s="24">
        <v>637027</v>
      </c>
      <c r="E629" s="103" t="s">
        <v>220</v>
      </c>
      <c r="F629" s="104">
        <v>587.91999999999996</v>
      </c>
      <c r="G629" s="104">
        <v>614.79999999999995</v>
      </c>
      <c r="H629" s="104">
        <v>2000</v>
      </c>
      <c r="I629" s="104">
        <v>500</v>
      </c>
      <c r="J629" s="104">
        <v>2000</v>
      </c>
      <c r="K629" s="104">
        <v>2000</v>
      </c>
      <c r="L629" s="104">
        <v>2000</v>
      </c>
    </row>
    <row r="630" spans="1:12" s="11" customFormat="1" ht="15.75" customHeight="1" x14ac:dyDescent="0.3">
      <c r="A630" s="172" t="s">
        <v>241</v>
      </c>
      <c r="B630" s="172"/>
      <c r="C630" s="172"/>
      <c r="D630" s="100" t="s">
        <v>371</v>
      </c>
      <c r="E630" s="100"/>
      <c r="F630" s="102">
        <f t="shared" ref="F630:H630" si="411">F631+F633+F643</f>
        <v>17804.830000000002</v>
      </c>
      <c r="G630" s="102">
        <f t="shared" si="411"/>
        <v>21896.54</v>
      </c>
      <c r="H630" s="102">
        <f t="shared" si="411"/>
        <v>23743</v>
      </c>
      <c r="I630" s="102">
        <f t="shared" ref="I630:J630" si="412">I631+I633+I643</f>
        <v>10917</v>
      </c>
      <c r="J630" s="102">
        <f t="shared" si="412"/>
        <v>3350</v>
      </c>
      <c r="K630" s="102">
        <f t="shared" ref="K630:L630" si="413">K631+K633+K643</f>
        <v>3350</v>
      </c>
      <c r="L630" s="102">
        <f t="shared" si="413"/>
        <v>3350</v>
      </c>
    </row>
    <row r="631" spans="1:12" outlineLevel="1" x14ac:dyDescent="0.2">
      <c r="A631" s="23" t="s">
        <v>94</v>
      </c>
      <c r="B631" s="24">
        <v>610</v>
      </c>
      <c r="C631" s="23"/>
      <c r="D631" s="24"/>
      <c r="E631" s="103" t="s">
        <v>284</v>
      </c>
      <c r="F631" s="104">
        <f t="shared" ref="F631:L631" si="414">F632</f>
        <v>6873.74</v>
      </c>
      <c r="G631" s="104">
        <f t="shared" si="414"/>
        <v>8510.84</v>
      </c>
      <c r="H631" s="104">
        <f t="shared" si="414"/>
        <v>14000</v>
      </c>
      <c r="I631" s="104">
        <f t="shared" si="414"/>
        <v>4800</v>
      </c>
      <c r="J631" s="104">
        <f t="shared" si="414"/>
        <v>0</v>
      </c>
      <c r="K631" s="104">
        <f t="shared" si="414"/>
        <v>0</v>
      </c>
      <c r="L631" s="104">
        <f t="shared" si="414"/>
        <v>0</v>
      </c>
    </row>
    <row r="632" spans="1:12" outlineLevel="2" x14ac:dyDescent="0.2">
      <c r="A632" s="23" t="s">
        <v>94</v>
      </c>
      <c r="B632" s="24"/>
      <c r="C632" s="24">
        <v>611</v>
      </c>
      <c r="D632" s="24"/>
      <c r="E632" s="103" t="s">
        <v>0</v>
      </c>
      <c r="F632" s="104">
        <v>6873.74</v>
      </c>
      <c r="G632" s="104">
        <v>8510.84</v>
      </c>
      <c r="H632" s="104">
        <v>14000</v>
      </c>
      <c r="I632" s="104">
        <v>4800</v>
      </c>
      <c r="J632" s="104">
        <v>0</v>
      </c>
      <c r="K632" s="104">
        <v>0</v>
      </c>
      <c r="L632" s="104">
        <v>0</v>
      </c>
    </row>
    <row r="633" spans="1:12" outlineLevel="1" x14ac:dyDescent="0.2">
      <c r="A633" s="23" t="s">
        <v>94</v>
      </c>
      <c r="B633" s="24">
        <v>620</v>
      </c>
      <c r="C633" s="24"/>
      <c r="D633" s="24"/>
      <c r="E633" s="103" t="s">
        <v>188</v>
      </c>
      <c r="F633" s="104">
        <f t="shared" ref="F633" si="415">SUM(F634:F636)</f>
        <v>2862.34</v>
      </c>
      <c r="G633" s="104">
        <f t="shared" ref="G633:H633" si="416">SUM(G634:G636)</f>
        <v>3553.84</v>
      </c>
      <c r="H633" s="104">
        <f t="shared" si="416"/>
        <v>4893</v>
      </c>
      <c r="I633" s="104">
        <f t="shared" ref="I633:J633" si="417">SUM(I634:I636)</f>
        <v>1584</v>
      </c>
      <c r="J633" s="104">
        <f t="shared" si="417"/>
        <v>0</v>
      </c>
      <c r="K633" s="104">
        <f t="shared" ref="K633:L633" si="418">SUM(K634:K636)</f>
        <v>0</v>
      </c>
      <c r="L633" s="104">
        <f t="shared" si="418"/>
        <v>0</v>
      </c>
    </row>
    <row r="634" spans="1:12" outlineLevel="2" x14ac:dyDescent="0.2">
      <c r="A634" s="23" t="s">
        <v>94</v>
      </c>
      <c r="B634" s="24"/>
      <c r="C634" s="23" t="s">
        <v>172</v>
      </c>
      <c r="D634" s="24"/>
      <c r="E634" s="103" t="s">
        <v>189</v>
      </c>
      <c r="F634" s="104">
        <v>814.01</v>
      </c>
      <c r="G634" s="104">
        <v>820.07</v>
      </c>
      <c r="H634" s="104">
        <v>1200</v>
      </c>
      <c r="I634" s="104">
        <v>242</v>
      </c>
      <c r="J634" s="104">
        <v>0</v>
      </c>
      <c r="K634" s="104">
        <v>0</v>
      </c>
      <c r="L634" s="104">
        <v>0</v>
      </c>
    </row>
    <row r="635" spans="1:12" outlineLevel="2" x14ac:dyDescent="0.2">
      <c r="A635" s="23" t="s">
        <v>94</v>
      </c>
      <c r="B635" s="24"/>
      <c r="C635" s="23" t="s">
        <v>173</v>
      </c>
      <c r="D635" s="24"/>
      <c r="E635" s="103" t="s">
        <v>190</v>
      </c>
      <c r="F635" s="104">
        <v>0</v>
      </c>
      <c r="G635" s="104">
        <v>112.54</v>
      </c>
      <c r="H635" s="104">
        <v>200</v>
      </c>
      <c r="I635" s="104">
        <v>123</v>
      </c>
      <c r="J635" s="104">
        <v>0</v>
      </c>
      <c r="K635" s="104">
        <v>0</v>
      </c>
      <c r="L635" s="104">
        <v>0</v>
      </c>
    </row>
    <row r="636" spans="1:12" outlineLevel="2" x14ac:dyDescent="0.2">
      <c r="A636" s="23" t="s">
        <v>94</v>
      </c>
      <c r="B636" s="24"/>
      <c r="C636" s="23" t="s">
        <v>174</v>
      </c>
      <c r="D636" s="24"/>
      <c r="E636" s="103" t="s">
        <v>191</v>
      </c>
      <c r="F636" s="104">
        <f t="shared" ref="F636" si="419">SUM(F637:F642)</f>
        <v>2048.33</v>
      </c>
      <c r="G636" s="104">
        <f t="shared" ref="G636:H636" si="420">SUM(G637:G642)</f>
        <v>2621.23</v>
      </c>
      <c r="H636" s="104">
        <f t="shared" si="420"/>
        <v>3493</v>
      </c>
      <c r="I636" s="104">
        <f t="shared" ref="I636:J636" si="421">SUM(I637:I642)</f>
        <v>1219</v>
      </c>
      <c r="J636" s="104">
        <f t="shared" si="421"/>
        <v>0</v>
      </c>
      <c r="K636" s="104">
        <f t="shared" ref="K636:L636" si="422">SUM(K637:K642)</f>
        <v>0</v>
      </c>
      <c r="L636" s="104">
        <f t="shared" si="422"/>
        <v>0</v>
      </c>
    </row>
    <row r="637" spans="1:12" hidden="1" outlineLevel="3" x14ac:dyDescent="0.2">
      <c r="A637" s="23" t="s">
        <v>94</v>
      </c>
      <c r="B637" s="24"/>
      <c r="C637" s="23"/>
      <c r="D637" s="24">
        <v>625001</v>
      </c>
      <c r="E637" s="103" t="s">
        <v>192</v>
      </c>
      <c r="F637" s="104">
        <v>110.48</v>
      </c>
      <c r="G637" s="104">
        <v>143.31</v>
      </c>
      <c r="H637" s="104">
        <v>196</v>
      </c>
      <c r="I637" s="104">
        <v>69</v>
      </c>
      <c r="J637" s="104">
        <v>0</v>
      </c>
      <c r="K637" s="104">
        <v>0</v>
      </c>
      <c r="L637" s="104">
        <v>0</v>
      </c>
    </row>
    <row r="638" spans="1:12" hidden="1" outlineLevel="3" x14ac:dyDescent="0.2">
      <c r="A638" s="23" t="s">
        <v>94</v>
      </c>
      <c r="B638" s="24"/>
      <c r="C638" s="23"/>
      <c r="D638" s="24">
        <v>625002</v>
      </c>
      <c r="E638" s="103" t="s">
        <v>193</v>
      </c>
      <c r="F638" s="104">
        <v>1139.5999999999999</v>
      </c>
      <c r="G638" s="104">
        <v>1463.21</v>
      </c>
      <c r="H638" s="104">
        <v>1960</v>
      </c>
      <c r="I638" s="104">
        <v>682</v>
      </c>
      <c r="J638" s="104">
        <v>0</v>
      </c>
      <c r="K638" s="104">
        <v>0</v>
      </c>
      <c r="L638" s="104">
        <v>0</v>
      </c>
    </row>
    <row r="639" spans="1:12" hidden="1" outlineLevel="3" x14ac:dyDescent="0.2">
      <c r="A639" s="23" t="s">
        <v>94</v>
      </c>
      <c r="B639" s="24"/>
      <c r="C639" s="23"/>
      <c r="D639" s="24">
        <v>625003</v>
      </c>
      <c r="E639" s="103" t="s">
        <v>194</v>
      </c>
      <c r="F639" s="104">
        <v>88.56</v>
      </c>
      <c r="G639" s="104">
        <v>102.47</v>
      </c>
      <c r="H639" s="104">
        <v>112</v>
      </c>
      <c r="I639" s="104">
        <v>40</v>
      </c>
      <c r="J639" s="104">
        <v>0</v>
      </c>
      <c r="K639" s="104">
        <v>0</v>
      </c>
      <c r="L639" s="104">
        <v>0</v>
      </c>
    </row>
    <row r="640" spans="1:12" hidden="1" outlineLevel="3" x14ac:dyDescent="0.2">
      <c r="A640" s="23" t="s">
        <v>94</v>
      </c>
      <c r="B640" s="24"/>
      <c r="C640" s="23"/>
      <c r="D640" s="24">
        <v>625004</v>
      </c>
      <c r="E640" s="103" t="s">
        <v>195</v>
      </c>
      <c r="F640" s="104">
        <v>244.19</v>
      </c>
      <c r="G640" s="104">
        <v>313.5</v>
      </c>
      <c r="H640" s="104">
        <v>420</v>
      </c>
      <c r="I640" s="104">
        <v>147</v>
      </c>
      <c r="J640" s="104">
        <v>0</v>
      </c>
      <c r="K640" s="104">
        <v>0</v>
      </c>
      <c r="L640" s="104">
        <v>0</v>
      </c>
    </row>
    <row r="641" spans="1:13" hidden="1" outlineLevel="3" x14ac:dyDescent="0.2">
      <c r="A641" s="23" t="s">
        <v>94</v>
      </c>
      <c r="B641" s="24"/>
      <c r="C641" s="23"/>
      <c r="D641" s="24">
        <v>625005</v>
      </c>
      <c r="E641" s="103" t="s">
        <v>196</v>
      </c>
      <c r="F641" s="104">
        <v>78.930000000000007</v>
      </c>
      <c r="G641" s="104">
        <v>102.37</v>
      </c>
      <c r="H641" s="104">
        <v>140</v>
      </c>
      <c r="I641" s="104">
        <v>49</v>
      </c>
      <c r="J641" s="104">
        <v>0</v>
      </c>
      <c r="K641" s="104">
        <v>0</v>
      </c>
      <c r="L641" s="104">
        <v>0</v>
      </c>
    </row>
    <row r="642" spans="1:13" hidden="1" outlineLevel="3" x14ac:dyDescent="0.2">
      <c r="A642" s="23" t="s">
        <v>94</v>
      </c>
      <c r="B642" s="24"/>
      <c r="C642" s="23"/>
      <c r="D642" s="24">
        <v>625007</v>
      </c>
      <c r="E642" s="103" t="s">
        <v>197</v>
      </c>
      <c r="F642" s="104">
        <v>386.57</v>
      </c>
      <c r="G642" s="104">
        <v>496.37</v>
      </c>
      <c r="H642" s="104">
        <v>665</v>
      </c>
      <c r="I642" s="104">
        <v>232</v>
      </c>
      <c r="J642" s="104">
        <v>0</v>
      </c>
      <c r="K642" s="104">
        <v>0</v>
      </c>
      <c r="L642" s="104">
        <v>0</v>
      </c>
    </row>
    <row r="643" spans="1:13" outlineLevel="1" x14ac:dyDescent="0.2">
      <c r="A643" s="23" t="s">
        <v>94</v>
      </c>
      <c r="B643" s="24">
        <v>630</v>
      </c>
      <c r="C643" s="23"/>
      <c r="D643" s="24"/>
      <c r="E643" s="103" t="s">
        <v>215</v>
      </c>
      <c r="F643" s="104">
        <f t="shared" ref="F643:H643" si="423">F644+F646+F648+F650</f>
        <v>8068.75</v>
      </c>
      <c r="G643" s="104">
        <f t="shared" si="423"/>
        <v>9831.86</v>
      </c>
      <c r="H643" s="104">
        <f t="shared" si="423"/>
        <v>4850</v>
      </c>
      <c r="I643" s="104">
        <f t="shared" ref="I643:J643" si="424">I644+I646+I648+I650</f>
        <v>4533</v>
      </c>
      <c r="J643" s="104">
        <f t="shared" si="424"/>
        <v>3350</v>
      </c>
      <c r="K643" s="104">
        <f t="shared" ref="K643:L643" si="425">K644+K646+K648+K650</f>
        <v>3350</v>
      </c>
      <c r="L643" s="104">
        <f t="shared" si="425"/>
        <v>3350</v>
      </c>
    </row>
    <row r="644" spans="1:13" outlineLevel="2" x14ac:dyDescent="0.2">
      <c r="A644" s="23" t="s">
        <v>94</v>
      </c>
      <c r="B644" s="24"/>
      <c r="C644" s="23" t="s">
        <v>186</v>
      </c>
      <c r="D644" s="24"/>
      <c r="E644" s="103" t="s">
        <v>198</v>
      </c>
      <c r="F644" s="104">
        <f t="shared" ref="F644:L644" si="426">F645</f>
        <v>314.39999999999998</v>
      </c>
      <c r="G644" s="104">
        <f t="shared" si="426"/>
        <v>314.39999999999998</v>
      </c>
      <c r="H644" s="104">
        <f t="shared" si="426"/>
        <v>350</v>
      </c>
      <c r="I644" s="104">
        <f t="shared" si="426"/>
        <v>350</v>
      </c>
      <c r="J644" s="104">
        <f t="shared" si="426"/>
        <v>350</v>
      </c>
      <c r="K644" s="104">
        <f t="shared" si="426"/>
        <v>350</v>
      </c>
      <c r="L644" s="104">
        <f t="shared" si="426"/>
        <v>350</v>
      </c>
    </row>
    <row r="645" spans="1:13" hidden="1" outlineLevel="3" x14ac:dyDescent="0.2">
      <c r="A645" s="23" t="s">
        <v>94</v>
      </c>
      <c r="B645" s="24"/>
      <c r="C645" s="23"/>
      <c r="D645" s="24">
        <v>632004</v>
      </c>
      <c r="E645" s="103" t="s">
        <v>348</v>
      </c>
      <c r="F645" s="104">
        <v>314.39999999999998</v>
      </c>
      <c r="G645" s="104">
        <v>314.39999999999998</v>
      </c>
      <c r="H645" s="104">
        <v>350</v>
      </c>
      <c r="I645" s="104">
        <v>350</v>
      </c>
      <c r="J645" s="104">
        <v>350</v>
      </c>
      <c r="K645" s="104">
        <v>350</v>
      </c>
      <c r="L645" s="104">
        <v>350</v>
      </c>
    </row>
    <row r="646" spans="1:13" outlineLevel="2" collapsed="1" x14ac:dyDescent="0.2">
      <c r="A646" s="23" t="s">
        <v>94</v>
      </c>
      <c r="B646" s="24"/>
      <c r="C646" s="24">
        <v>633</v>
      </c>
      <c r="D646" s="24"/>
      <c r="E646" s="103" t="s">
        <v>201</v>
      </c>
      <c r="F646" s="104">
        <f t="shared" ref="F646:L646" si="427">F647</f>
        <v>1216.3499999999999</v>
      </c>
      <c r="G646" s="104">
        <f t="shared" si="427"/>
        <v>987.05</v>
      </c>
      <c r="H646" s="104">
        <f t="shared" si="427"/>
        <v>500</v>
      </c>
      <c r="I646" s="104">
        <f t="shared" si="427"/>
        <v>2000</v>
      </c>
      <c r="J646" s="104">
        <f t="shared" si="427"/>
        <v>1000</v>
      </c>
      <c r="K646" s="104">
        <f t="shared" si="427"/>
        <v>1000</v>
      </c>
      <c r="L646" s="104">
        <f t="shared" si="427"/>
        <v>1000</v>
      </c>
      <c r="M646" s="12"/>
    </row>
    <row r="647" spans="1:13" hidden="1" outlineLevel="3" x14ac:dyDescent="0.2">
      <c r="A647" s="23" t="s">
        <v>94</v>
      </c>
      <c r="B647" s="24"/>
      <c r="C647" s="23"/>
      <c r="D647" s="24">
        <v>633006</v>
      </c>
      <c r="E647" s="103" t="s">
        <v>534</v>
      </c>
      <c r="F647" s="104">
        <v>1216.3499999999999</v>
      </c>
      <c r="G647" s="104">
        <v>987.05</v>
      </c>
      <c r="H647" s="104">
        <v>500</v>
      </c>
      <c r="I647" s="104">
        <v>2000</v>
      </c>
      <c r="J647" s="104">
        <v>1000</v>
      </c>
      <c r="K647" s="104">
        <v>1000</v>
      </c>
      <c r="L647" s="104">
        <v>1000</v>
      </c>
    </row>
    <row r="648" spans="1:13" outlineLevel="2" collapsed="1" x14ac:dyDescent="0.2">
      <c r="A648" s="23" t="s">
        <v>94</v>
      </c>
      <c r="B648" s="24"/>
      <c r="C648" s="23" t="s">
        <v>179</v>
      </c>
      <c r="D648" s="24"/>
      <c r="E648" s="103" t="s">
        <v>205</v>
      </c>
      <c r="F648" s="104">
        <f t="shared" ref="F648:L648" si="428">F649</f>
        <v>709.48</v>
      </c>
      <c r="G648" s="104">
        <f t="shared" si="428"/>
        <v>3002</v>
      </c>
      <c r="H648" s="104">
        <f t="shared" si="428"/>
        <v>1000</v>
      </c>
      <c r="I648" s="104">
        <f t="shared" si="428"/>
        <v>1000</v>
      </c>
      <c r="J648" s="104">
        <f t="shared" si="428"/>
        <v>1000</v>
      </c>
      <c r="K648" s="104">
        <f t="shared" si="428"/>
        <v>1000</v>
      </c>
      <c r="L648" s="104">
        <f t="shared" si="428"/>
        <v>1000</v>
      </c>
    </row>
    <row r="649" spans="1:13" hidden="1" outlineLevel="3" x14ac:dyDescent="0.2">
      <c r="A649" s="23" t="s">
        <v>94</v>
      </c>
      <c r="B649" s="24"/>
      <c r="C649" s="23"/>
      <c r="D649" s="24">
        <v>635006</v>
      </c>
      <c r="E649" s="103" t="s">
        <v>243</v>
      </c>
      <c r="F649" s="104">
        <v>709.48</v>
      </c>
      <c r="G649" s="104">
        <v>3002</v>
      </c>
      <c r="H649" s="104">
        <v>1000</v>
      </c>
      <c r="I649" s="104">
        <v>1000</v>
      </c>
      <c r="J649" s="104">
        <v>1000</v>
      </c>
      <c r="K649" s="104">
        <v>1000</v>
      </c>
      <c r="L649" s="104">
        <v>1000</v>
      </c>
    </row>
    <row r="650" spans="1:13" outlineLevel="2" collapsed="1" x14ac:dyDescent="0.2">
      <c r="A650" s="23" t="s">
        <v>94</v>
      </c>
      <c r="B650" s="24"/>
      <c r="C650" s="23" t="s">
        <v>171</v>
      </c>
      <c r="D650" s="24"/>
      <c r="E650" s="103" t="s">
        <v>210</v>
      </c>
      <c r="F650" s="104">
        <f t="shared" ref="F650:L650" si="429">SUM(F651:F653)</f>
        <v>5828.52</v>
      </c>
      <c r="G650" s="104">
        <f t="shared" si="429"/>
        <v>5528.41</v>
      </c>
      <c r="H650" s="104">
        <f>SUM(H651:H653)</f>
        <v>3000</v>
      </c>
      <c r="I650" s="104">
        <f t="shared" si="429"/>
        <v>1183</v>
      </c>
      <c r="J650" s="104">
        <f t="shared" si="429"/>
        <v>1000</v>
      </c>
      <c r="K650" s="104">
        <f>SUM(K651:K653)</f>
        <v>1000</v>
      </c>
      <c r="L650" s="104">
        <f t="shared" si="429"/>
        <v>1000</v>
      </c>
    </row>
    <row r="651" spans="1:13" hidden="1" outlineLevel="3" x14ac:dyDescent="0.2">
      <c r="A651" s="23" t="s">
        <v>94</v>
      </c>
      <c r="B651" s="24"/>
      <c r="C651" s="23"/>
      <c r="D651" s="24">
        <v>637004</v>
      </c>
      <c r="E651" s="103" t="s">
        <v>278</v>
      </c>
      <c r="F651" s="104">
        <v>1651.68</v>
      </c>
      <c r="G651" s="104">
        <v>1810.8</v>
      </c>
      <c r="H651" s="104">
        <v>1000</v>
      </c>
      <c r="I651" s="104">
        <v>1000</v>
      </c>
      <c r="J651" s="104">
        <v>1000</v>
      </c>
      <c r="K651" s="104">
        <v>1000</v>
      </c>
      <c r="L651" s="104">
        <v>1000</v>
      </c>
    </row>
    <row r="652" spans="1:13" hidden="1" outlineLevel="3" x14ac:dyDescent="0.2">
      <c r="A652" s="23" t="s">
        <v>94</v>
      </c>
      <c r="B652" s="24"/>
      <c r="C652" s="23"/>
      <c r="D652" s="24">
        <v>637016</v>
      </c>
      <c r="E652" s="103" t="s">
        <v>54</v>
      </c>
      <c r="F652" s="104">
        <v>60.01</v>
      </c>
      <c r="G652" s="104">
        <v>101.65</v>
      </c>
      <c r="H652" s="104">
        <v>200</v>
      </c>
      <c r="I652" s="104">
        <v>50</v>
      </c>
      <c r="J652" s="104">
        <v>0</v>
      </c>
      <c r="K652" s="104">
        <v>0</v>
      </c>
      <c r="L652" s="104">
        <v>0</v>
      </c>
    </row>
    <row r="653" spans="1:13" hidden="1" outlineLevel="3" x14ac:dyDescent="0.2">
      <c r="A653" s="23" t="s">
        <v>94</v>
      </c>
      <c r="B653" s="24"/>
      <c r="C653" s="23"/>
      <c r="D653" s="24">
        <v>637027</v>
      </c>
      <c r="E653" s="103" t="s">
        <v>220</v>
      </c>
      <c r="F653" s="104">
        <v>4116.83</v>
      </c>
      <c r="G653" s="104">
        <v>3615.96</v>
      </c>
      <c r="H653" s="104">
        <v>1800</v>
      </c>
      <c r="I653" s="104">
        <v>133</v>
      </c>
      <c r="J653" s="104">
        <v>0</v>
      </c>
      <c r="K653" s="104">
        <v>0</v>
      </c>
      <c r="L653" s="104">
        <v>0</v>
      </c>
    </row>
    <row r="654" spans="1:13" ht="15.75" x14ac:dyDescent="0.2">
      <c r="A654" s="172" t="s">
        <v>242</v>
      </c>
      <c r="B654" s="172"/>
      <c r="C654" s="172"/>
      <c r="D654" s="100" t="s">
        <v>14</v>
      </c>
      <c r="E654" s="100"/>
      <c r="F654" s="102">
        <f t="shared" ref="F654:L658" si="430">F655</f>
        <v>34071.25</v>
      </c>
      <c r="G654" s="102">
        <f t="shared" si="430"/>
        <v>53535.89</v>
      </c>
      <c r="H654" s="102">
        <f t="shared" si="430"/>
        <v>29000</v>
      </c>
      <c r="I654" s="102">
        <f t="shared" si="430"/>
        <v>27500</v>
      </c>
      <c r="J654" s="102">
        <f t="shared" si="430"/>
        <v>29000</v>
      </c>
      <c r="K654" s="102">
        <f t="shared" si="430"/>
        <v>29000</v>
      </c>
      <c r="L654" s="102">
        <f t="shared" si="430"/>
        <v>29500</v>
      </c>
    </row>
    <row r="655" spans="1:13" outlineLevel="1" x14ac:dyDescent="0.2">
      <c r="A655" s="23" t="s">
        <v>103</v>
      </c>
      <c r="B655" s="24">
        <v>630</v>
      </c>
      <c r="C655" s="23"/>
      <c r="D655" s="24"/>
      <c r="E655" s="103" t="s">
        <v>215</v>
      </c>
      <c r="F655" s="104">
        <f t="shared" ref="F655" si="431">F656+F658+F660</f>
        <v>34071.25</v>
      </c>
      <c r="G655" s="104">
        <f>G656+G658+G660</f>
        <v>53535.89</v>
      </c>
      <c r="H655" s="104">
        <f t="shared" ref="H655:L655" si="432">H656+H658+H660</f>
        <v>29000</v>
      </c>
      <c r="I655" s="104">
        <f t="shared" si="432"/>
        <v>27500</v>
      </c>
      <c r="J655" s="104">
        <f t="shared" si="432"/>
        <v>29000</v>
      </c>
      <c r="K655" s="104">
        <f t="shared" si="432"/>
        <v>29000</v>
      </c>
      <c r="L655" s="104">
        <f t="shared" si="432"/>
        <v>29500</v>
      </c>
    </row>
    <row r="656" spans="1:13" outlineLevel="2" x14ac:dyDescent="0.2">
      <c r="A656" s="23" t="s">
        <v>103</v>
      </c>
      <c r="B656" s="24"/>
      <c r="C656" s="24">
        <v>632</v>
      </c>
      <c r="D656" s="24"/>
      <c r="E656" s="103" t="s">
        <v>198</v>
      </c>
      <c r="F656" s="104">
        <f t="shared" si="430"/>
        <v>29602.51</v>
      </c>
      <c r="G656" s="104">
        <f t="shared" si="430"/>
        <v>43087.3</v>
      </c>
      <c r="H656" s="104">
        <f t="shared" si="430"/>
        <v>17000</v>
      </c>
      <c r="I656" s="104">
        <f t="shared" si="430"/>
        <v>17000</v>
      </c>
      <c r="J656" s="104">
        <f t="shared" si="430"/>
        <v>18000</v>
      </c>
      <c r="K656" s="104">
        <f t="shared" si="430"/>
        <v>18000</v>
      </c>
      <c r="L656" s="104">
        <f t="shared" si="430"/>
        <v>18000</v>
      </c>
    </row>
    <row r="657" spans="1:12" hidden="1" outlineLevel="3" x14ac:dyDescent="0.2">
      <c r="A657" s="23" t="s">
        <v>103</v>
      </c>
      <c r="B657" s="24"/>
      <c r="C657" s="23"/>
      <c r="D657" s="24">
        <v>632001</v>
      </c>
      <c r="E657" s="103" t="s">
        <v>44</v>
      </c>
      <c r="F657" s="104">
        <v>29602.51</v>
      </c>
      <c r="G657" s="104">
        <v>43087.3</v>
      </c>
      <c r="H657" s="104">
        <v>17000</v>
      </c>
      <c r="I657" s="104">
        <v>17000</v>
      </c>
      <c r="J657" s="104">
        <v>18000</v>
      </c>
      <c r="K657" s="104">
        <v>18000</v>
      </c>
      <c r="L657" s="104">
        <v>18000</v>
      </c>
    </row>
    <row r="658" spans="1:12" outlineLevel="2" collapsed="1" x14ac:dyDescent="0.2">
      <c r="A658" s="23" t="s">
        <v>103</v>
      </c>
      <c r="B658" s="24"/>
      <c r="C658" s="24">
        <v>633</v>
      </c>
      <c r="D658" s="24"/>
      <c r="E658" s="103" t="s">
        <v>201</v>
      </c>
      <c r="F658" s="104">
        <f t="shared" si="430"/>
        <v>0</v>
      </c>
      <c r="G658" s="104">
        <f t="shared" si="430"/>
        <v>969.84</v>
      </c>
      <c r="H658" s="104">
        <f t="shared" si="430"/>
        <v>2000</v>
      </c>
      <c r="I658" s="104">
        <f t="shared" si="430"/>
        <v>500</v>
      </c>
      <c r="J658" s="104">
        <f t="shared" si="430"/>
        <v>1000</v>
      </c>
      <c r="K658" s="104">
        <f t="shared" si="430"/>
        <v>1000</v>
      </c>
      <c r="L658" s="104">
        <f t="shared" si="430"/>
        <v>1000</v>
      </c>
    </row>
    <row r="659" spans="1:12" hidden="1" outlineLevel="3" x14ac:dyDescent="0.2">
      <c r="A659" s="23" t="s">
        <v>103</v>
      </c>
      <c r="B659" s="24"/>
      <c r="C659" s="23"/>
      <c r="D659" s="24">
        <v>633006</v>
      </c>
      <c r="E659" s="103" t="s">
        <v>3</v>
      </c>
      <c r="F659" s="104">
        <v>0</v>
      </c>
      <c r="G659" s="104">
        <v>969.84</v>
      </c>
      <c r="H659" s="104">
        <v>2000</v>
      </c>
      <c r="I659" s="104">
        <v>500</v>
      </c>
      <c r="J659" s="104">
        <v>1000</v>
      </c>
      <c r="K659" s="104">
        <v>1000</v>
      </c>
      <c r="L659" s="104">
        <v>1000</v>
      </c>
    </row>
    <row r="660" spans="1:12" outlineLevel="2" collapsed="1" x14ac:dyDescent="0.2">
      <c r="A660" s="23" t="s">
        <v>103</v>
      </c>
      <c r="B660" s="24"/>
      <c r="C660" s="23" t="s">
        <v>179</v>
      </c>
      <c r="D660" s="24"/>
      <c r="E660" s="103" t="s">
        <v>205</v>
      </c>
      <c r="F660" s="104">
        <f t="shared" ref="F660:L660" si="433">SUM(F661:F661)</f>
        <v>4468.74</v>
      </c>
      <c r="G660" s="104">
        <f t="shared" si="433"/>
        <v>9478.75</v>
      </c>
      <c r="H660" s="104">
        <f t="shared" si="433"/>
        <v>10000</v>
      </c>
      <c r="I660" s="104">
        <f t="shared" si="433"/>
        <v>10000</v>
      </c>
      <c r="J660" s="104">
        <f t="shared" si="433"/>
        <v>10000</v>
      </c>
      <c r="K660" s="104">
        <f t="shared" si="433"/>
        <v>10000</v>
      </c>
      <c r="L660" s="104">
        <f t="shared" si="433"/>
        <v>10500</v>
      </c>
    </row>
    <row r="661" spans="1:12" hidden="1" outlineLevel="3" x14ac:dyDescent="0.2">
      <c r="A661" s="23" t="s">
        <v>103</v>
      </c>
      <c r="B661" s="24"/>
      <c r="C661" s="23"/>
      <c r="D661" s="24">
        <v>635006</v>
      </c>
      <c r="E661" s="103" t="s">
        <v>374</v>
      </c>
      <c r="F661" s="104">
        <v>4468.74</v>
      </c>
      <c r="G661" s="104">
        <v>9478.75</v>
      </c>
      <c r="H661" s="104">
        <v>10000</v>
      </c>
      <c r="I661" s="104">
        <v>10000</v>
      </c>
      <c r="J661" s="104">
        <v>10000</v>
      </c>
      <c r="K661" s="104">
        <v>10000</v>
      </c>
      <c r="L661" s="104">
        <v>10500</v>
      </c>
    </row>
    <row r="662" spans="1:12" x14ac:dyDescent="0.2">
      <c r="A662" s="33"/>
      <c r="B662" s="36"/>
      <c r="C662" s="36"/>
      <c r="D662" s="36"/>
      <c r="E662" s="121"/>
      <c r="F662" s="122"/>
      <c r="G662" s="122"/>
      <c r="H662" s="122"/>
      <c r="I662" s="122"/>
      <c r="J662" s="122"/>
      <c r="K662" s="122"/>
      <c r="L662" s="122"/>
    </row>
    <row r="663" spans="1:12" ht="18.75" x14ac:dyDescent="0.2">
      <c r="A663" s="185" t="s">
        <v>56</v>
      </c>
      <c r="B663" s="185"/>
      <c r="C663" s="185"/>
      <c r="D663" s="185"/>
      <c r="E663" s="185"/>
      <c r="F663" s="74">
        <f t="shared" ref="F663:L663" si="434">F6+F24+F122+F172+F190+F242+F263+F437+F466+F492+F519+F591</f>
        <v>1712494.8199999996</v>
      </c>
      <c r="G663" s="74">
        <f t="shared" si="434"/>
        <v>1719084.54</v>
      </c>
      <c r="H663" s="74">
        <f t="shared" si="434"/>
        <v>1730751</v>
      </c>
      <c r="I663" s="74">
        <f t="shared" si="434"/>
        <v>1912109</v>
      </c>
      <c r="J663" s="74">
        <f t="shared" si="434"/>
        <v>2200177</v>
      </c>
      <c r="K663" s="74">
        <f t="shared" si="434"/>
        <v>2246792</v>
      </c>
      <c r="L663" s="74">
        <f t="shared" si="434"/>
        <v>2319613</v>
      </c>
    </row>
    <row r="664" spans="1:12" x14ac:dyDescent="0.2">
      <c r="A664" s="86"/>
      <c r="B664" s="108"/>
      <c r="C664" s="108"/>
      <c r="D664" s="108"/>
      <c r="E664" s="108"/>
      <c r="F664" s="108"/>
      <c r="G664" s="108"/>
      <c r="H664" s="108"/>
      <c r="I664" s="108"/>
      <c r="J664" s="108"/>
      <c r="K664" s="108"/>
      <c r="L664" s="108"/>
    </row>
    <row r="665" spans="1:12" ht="30" customHeight="1" x14ac:dyDescent="0.2">
      <c r="A665" s="174" t="s">
        <v>41</v>
      </c>
      <c r="B665" s="174"/>
      <c r="C665" s="174"/>
      <c r="D665" s="174"/>
      <c r="E665" s="174"/>
      <c r="F665" s="10" t="s">
        <v>440</v>
      </c>
      <c r="G665" s="10" t="s">
        <v>499</v>
      </c>
      <c r="H665" s="10" t="s">
        <v>498</v>
      </c>
      <c r="I665" s="10" t="s">
        <v>497</v>
      </c>
      <c r="J665" s="10" t="s">
        <v>390</v>
      </c>
      <c r="K665" s="10" t="s">
        <v>442</v>
      </c>
      <c r="L665" s="10" t="s">
        <v>532</v>
      </c>
    </row>
    <row r="666" spans="1:12" x14ac:dyDescent="0.2">
      <c r="A666" s="108"/>
      <c r="B666" s="108"/>
      <c r="C666" s="108"/>
      <c r="D666" s="108"/>
      <c r="E666" s="108"/>
      <c r="F666" s="108"/>
      <c r="G666" s="108"/>
      <c r="H666" s="108"/>
      <c r="I666" s="108"/>
      <c r="J666" s="108"/>
      <c r="K666" s="108"/>
      <c r="L666" s="108"/>
    </row>
    <row r="667" spans="1:12" s="11" customFormat="1" ht="18.75" customHeight="1" x14ac:dyDescent="0.3">
      <c r="A667" s="181" t="s">
        <v>283</v>
      </c>
      <c r="B667" s="182"/>
      <c r="C667" s="182"/>
      <c r="D667" s="182"/>
      <c r="E667" s="183"/>
      <c r="F667" s="99">
        <f t="shared" ref="F667:L667" si="435">F668</f>
        <v>37466</v>
      </c>
      <c r="G667" s="99">
        <f t="shared" si="435"/>
        <v>0</v>
      </c>
      <c r="H667" s="99">
        <f t="shared" si="435"/>
        <v>52000</v>
      </c>
      <c r="I667" s="99">
        <f t="shared" si="435"/>
        <v>52000</v>
      </c>
      <c r="J667" s="99">
        <f t="shared" si="435"/>
        <v>50000</v>
      </c>
      <c r="K667" s="99">
        <f t="shared" si="435"/>
        <v>50000</v>
      </c>
      <c r="L667" s="99">
        <f t="shared" si="435"/>
        <v>50000</v>
      </c>
    </row>
    <row r="668" spans="1:12" ht="15.75" x14ac:dyDescent="0.2">
      <c r="A668" s="175" t="s">
        <v>52</v>
      </c>
      <c r="B668" s="176"/>
      <c r="C668" s="177"/>
      <c r="D668" s="106" t="s">
        <v>290</v>
      </c>
      <c r="E668" s="107"/>
      <c r="F668" s="102">
        <f t="shared" ref="F668:L668" si="436">F669</f>
        <v>37466</v>
      </c>
      <c r="G668" s="102">
        <f t="shared" si="436"/>
        <v>0</v>
      </c>
      <c r="H668" s="102">
        <f t="shared" si="436"/>
        <v>52000</v>
      </c>
      <c r="I668" s="102">
        <f t="shared" si="436"/>
        <v>52000</v>
      </c>
      <c r="J668" s="102">
        <f t="shared" si="436"/>
        <v>50000</v>
      </c>
      <c r="K668" s="102">
        <f t="shared" si="436"/>
        <v>50000</v>
      </c>
      <c r="L668" s="102">
        <f t="shared" si="436"/>
        <v>50000</v>
      </c>
    </row>
    <row r="669" spans="1:12" outlineLevel="1" x14ac:dyDescent="0.2">
      <c r="A669" s="23" t="s">
        <v>157</v>
      </c>
      <c r="B669" s="24">
        <v>710</v>
      </c>
      <c r="C669" s="23"/>
      <c r="D669" s="24"/>
      <c r="E669" s="22" t="s">
        <v>287</v>
      </c>
      <c r="F669" s="104">
        <f t="shared" ref="F669:J669" si="437">F670+F672</f>
        <v>37466</v>
      </c>
      <c r="G669" s="104">
        <f t="shared" si="437"/>
        <v>0</v>
      </c>
      <c r="H669" s="104">
        <f t="shared" ref="H669" si="438">H670+H672</f>
        <v>52000</v>
      </c>
      <c r="I669" s="104">
        <f t="shared" si="437"/>
        <v>52000</v>
      </c>
      <c r="J669" s="104">
        <f t="shared" si="437"/>
        <v>50000</v>
      </c>
      <c r="K669" s="104">
        <f t="shared" ref="K669" si="439">K670+K672</f>
        <v>50000</v>
      </c>
      <c r="L669" s="104">
        <v>50000</v>
      </c>
    </row>
    <row r="670" spans="1:12" outlineLevel="2" x14ac:dyDescent="0.2">
      <c r="A670" s="23" t="s">
        <v>157</v>
      </c>
      <c r="B670" s="24"/>
      <c r="C670" s="23" t="s">
        <v>491</v>
      </c>
      <c r="D670" s="24"/>
      <c r="E670" s="22" t="s">
        <v>311</v>
      </c>
      <c r="F670" s="104">
        <f t="shared" ref="F670:L670" si="440">F671</f>
        <v>0</v>
      </c>
      <c r="G670" s="104">
        <f t="shared" si="440"/>
        <v>0</v>
      </c>
      <c r="H670" s="104">
        <f t="shared" si="440"/>
        <v>12000</v>
      </c>
      <c r="I670" s="104">
        <f t="shared" si="440"/>
        <v>12000</v>
      </c>
      <c r="J670" s="104">
        <f t="shared" si="440"/>
        <v>0</v>
      </c>
      <c r="K670" s="104">
        <f t="shared" si="440"/>
        <v>0</v>
      </c>
      <c r="L670" s="104">
        <f t="shared" si="440"/>
        <v>0</v>
      </c>
    </row>
    <row r="671" spans="1:12" s="12" customFormat="1" ht="12.75" hidden="1" customHeight="1" outlineLevel="3" x14ac:dyDescent="0.2">
      <c r="A671" s="23" t="s">
        <v>157</v>
      </c>
      <c r="B671" s="24"/>
      <c r="C671" s="24"/>
      <c r="D671" s="24">
        <v>711001</v>
      </c>
      <c r="E671" s="22" t="s">
        <v>492</v>
      </c>
      <c r="F671" s="104">
        <v>0</v>
      </c>
      <c r="G671" s="104">
        <v>0</v>
      </c>
      <c r="H671" s="104">
        <v>12000</v>
      </c>
      <c r="I671" s="104">
        <v>12000</v>
      </c>
      <c r="J671" s="104">
        <v>0</v>
      </c>
      <c r="K671" s="104">
        <v>0</v>
      </c>
      <c r="L671" s="104">
        <v>0</v>
      </c>
    </row>
    <row r="672" spans="1:12" outlineLevel="2" collapsed="1" x14ac:dyDescent="0.2">
      <c r="A672" s="23" t="s">
        <v>157</v>
      </c>
      <c r="B672" s="24"/>
      <c r="C672" s="23" t="s">
        <v>277</v>
      </c>
      <c r="D672" s="24"/>
      <c r="E672" s="22" t="s">
        <v>316</v>
      </c>
      <c r="F672" s="104">
        <v>37466</v>
      </c>
      <c r="G672" s="104">
        <v>0</v>
      </c>
      <c r="H672" s="104">
        <v>40000</v>
      </c>
      <c r="I672" s="104">
        <v>40000</v>
      </c>
      <c r="J672" s="104">
        <v>50000</v>
      </c>
      <c r="K672" s="104">
        <v>50000</v>
      </c>
      <c r="L672" s="104">
        <v>5000</v>
      </c>
    </row>
    <row r="673" spans="1:12" hidden="1" outlineLevel="3" x14ac:dyDescent="0.2">
      <c r="A673" s="32"/>
      <c r="B673" s="33"/>
      <c r="C673" s="32"/>
      <c r="D673" s="33"/>
      <c r="E673" s="115"/>
      <c r="F673" s="116"/>
      <c r="G673" s="116"/>
      <c r="H673" s="116"/>
      <c r="I673" s="116"/>
      <c r="J673" s="116"/>
      <c r="K673" s="116"/>
      <c r="L673" s="116"/>
    </row>
    <row r="674" spans="1:12" ht="18.75" x14ac:dyDescent="0.2">
      <c r="A674" s="173" t="s">
        <v>149</v>
      </c>
      <c r="B674" s="173"/>
      <c r="C674" s="173"/>
      <c r="D674" s="173"/>
      <c r="E674" s="173"/>
      <c r="F674" s="110">
        <f t="shared" ref="F674:L674" si="441">F675+F684</f>
        <v>76547.44</v>
      </c>
      <c r="G674" s="110">
        <f t="shared" si="441"/>
        <v>12601.2</v>
      </c>
      <c r="H674" s="110">
        <f t="shared" si="441"/>
        <v>24850</v>
      </c>
      <c r="I674" s="110">
        <f t="shared" si="441"/>
        <v>24850</v>
      </c>
      <c r="J674" s="110">
        <f t="shared" si="441"/>
        <v>214850</v>
      </c>
      <c r="K674" s="110">
        <f t="shared" si="441"/>
        <v>19850</v>
      </c>
      <c r="L674" s="110">
        <f t="shared" si="441"/>
        <v>19850</v>
      </c>
    </row>
    <row r="675" spans="1:12" s="12" customFormat="1" ht="15.75" customHeight="1" x14ac:dyDescent="0.2">
      <c r="A675" s="172" t="s">
        <v>158</v>
      </c>
      <c r="B675" s="172"/>
      <c r="C675" s="172"/>
      <c r="D675" s="100" t="s">
        <v>25</v>
      </c>
      <c r="E675" s="100"/>
      <c r="F675" s="102">
        <f t="shared" ref="F675:L675" si="442">F676</f>
        <v>76547.44</v>
      </c>
      <c r="G675" s="102">
        <f t="shared" si="442"/>
        <v>4801.2</v>
      </c>
      <c r="H675" s="102">
        <f t="shared" si="442"/>
        <v>14850</v>
      </c>
      <c r="I675" s="102">
        <f t="shared" si="442"/>
        <v>14850</v>
      </c>
      <c r="J675" s="102">
        <f t="shared" si="442"/>
        <v>204850</v>
      </c>
      <c r="K675" s="102">
        <f t="shared" si="442"/>
        <v>14850</v>
      </c>
      <c r="L675" s="102">
        <f t="shared" si="442"/>
        <v>14850</v>
      </c>
    </row>
    <row r="676" spans="1:12" s="12" customFormat="1" ht="12.75" customHeight="1" outlineLevel="1" x14ac:dyDescent="0.2">
      <c r="A676" s="23" t="s">
        <v>48</v>
      </c>
      <c r="B676" s="24">
        <v>710</v>
      </c>
      <c r="C676" s="24"/>
      <c r="D676" s="24"/>
      <c r="E676" s="22" t="s">
        <v>287</v>
      </c>
      <c r="F676" s="104">
        <f t="shared" ref="F676:H676" si="443">F677+F682+F679</f>
        <v>76547.44</v>
      </c>
      <c r="G676" s="104">
        <f t="shared" si="443"/>
        <v>4801.2</v>
      </c>
      <c r="H676" s="104">
        <f t="shared" si="443"/>
        <v>14850</v>
      </c>
      <c r="I676" s="104">
        <f t="shared" ref="I676:J676" si="444">I677+I682+I679</f>
        <v>14850</v>
      </c>
      <c r="J676" s="104">
        <f t="shared" si="444"/>
        <v>204850</v>
      </c>
      <c r="K676" s="104">
        <f t="shared" ref="K676:L676" si="445">K677+K682+K679</f>
        <v>14850</v>
      </c>
      <c r="L676" s="104">
        <f t="shared" si="445"/>
        <v>14850</v>
      </c>
    </row>
    <row r="677" spans="1:12" s="12" customFormat="1" ht="12.75" customHeight="1" outlineLevel="2" x14ac:dyDescent="0.2">
      <c r="A677" s="23" t="s">
        <v>48</v>
      </c>
      <c r="B677" s="24"/>
      <c r="C677" s="24">
        <v>711</v>
      </c>
      <c r="D677" s="24"/>
      <c r="E677" s="22" t="s">
        <v>311</v>
      </c>
      <c r="F677" s="104">
        <f t="shared" ref="F677:L677" si="446">F678</f>
        <v>71743.839999999997</v>
      </c>
      <c r="G677" s="104">
        <f t="shared" si="446"/>
        <v>0</v>
      </c>
      <c r="H677" s="104">
        <f t="shared" si="446"/>
        <v>10000</v>
      </c>
      <c r="I677" s="104">
        <f t="shared" si="446"/>
        <v>10000</v>
      </c>
      <c r="J677" s="104">
        <f t="shared" si="446"/>
        <v>200000</v>
      </c>
      <c r="K677" s="104">
        <f t="shared" si="446"/>
        <v>10000</v>
      </c>
      <c r="L677" s="104">
        <f t="shared" si="446"/>
        <v>10000</v>
      </c>
    </row>
    <row r="678" spans="1:12" s="12" customFormat="1" ht="12.75" hidden="1" customHeight="1" outlineLevel="3" x14ac:dyDescent="0.2">
      <c r="A678" s="23" t="s">
        <v>48</v>
      </c>
      <c r="B678" s="24"/>
      <c r="C678" s="24"/>
      <c r="D678" s="24">
        <v>711001</v>
      </c>
      <c r="E678" s="22" t="s">
        <v>368</v>
      </c>
      <c r="F678" s="104">
        <v>71743.839999999997</v>
      </c>
      <c r="G678" s="104">
        <v>0</v>
      </c>
      <c r="H678" s="104">
        <v>10000</v>
      </c>
      <c r="I678" s="104">
        <v>10000</v>
      </c>
      <c r="J678" s="104">
        <v>200000</v>
      </c>
      <c r="K678" s="104">
        <v>10000</v>
      </c>
      <c r="L678" s="104">
        <v>10000</v>
      </c>
    </row>
    <row r="679" spans="1:12" s="12" customFormat="1" ht="12.75" customHeight="1" outlineLevel="2" collapsed="1" x14ac:dyDescent="0.2">
      <c r="A679" s="23" t="s">
        <v>48</v>
      </c>
      <c r="B679" s="24"/>
      <c r="C679" s="24">
        <v>712</v>
      </c>
      <c r="D679" s="24"/>
      <c r="E679" s="22" t="s">
        <v>314</v>
      </c>
      <c r="F679" s="104">
        <f t="shared" ref="F679" si="447">SUM(F680:F681)</f>
        <v>4803.6000000000004</v>
      </c>
      <c r="G679" s="104">
        <f t="shared" ref="G679" si="448">SUM(G680:G681)</f>
        <v>4801.2</v>
      </c>
      <c r="H679" s="104">
        <f t="shared" ref="H679:I679" si="449">SUM(H680:H681)</f>
        <v>4850</v>
      </c>
      <c r="I679" s="104">
        <f t="shared" si="449"/>
        <v>4850</v>
      </c>
      <c r="J679" s="104">
        <f t="shared" ref="J679" si="450">SUM(J680:J681)</f>
        <v>4850</v>
      </c>
      <c r="K679" s="104">
        <f t="shared" ref="K679:L679" si="451">SUM(K680:K681)</f>
        <v>4850</v>
      </c>
      <c r="L679" s="104">
        <f t="shared" si="451"/>
        <v>4850</v>
      </c>
    </row>
    <row r="680" spans="1:12" s="12" customFormat="1" ht="12.75" hidden="1" customHeight="1" outlineLevel="3" x14ac:dyDescent="0.2">
      <c r="A680" s="23" t="s">
        <v>48</v>
      </c>
      <c r="B680" s="24"/>
      <c r="C680" s="24"/>
      <c r="D680" s="24">
        <v>712001</v>
      </c>
      <c r="E680" s="22" t="s">
        <v>383</v>
      </c>
      <c r="F680" s="104">
        <v>4800</v>
      </c>
      <c r="G680" s="104">
        <v>4800</v>
      </c>
      <c r="H680" s="104">
        <v>4800</v>
      </c>
      <c r="I680" s="104">
        <v>4800</v>
      </c>
      <c r="J680" s="104">
        <v>4800</v>
      </c>
      <c r="K680" s="104">
        <v>4800</v>
      </c>
      <c r="L680" s="104">
        <v>4800</v>
      </c>
    </row>
    <row r="681" spans="1:12" s="12" customFormat="1" ht="12.75" hidden="1" customHeight="1" outlineLevel="3" x14ac:dyDescent="0.2">
      <c r="A681" s="23" t="s">
        <v>48</v>
      </c>
      <c r="B681" s="24"/>
      <c r="C681" s="24"/>
      <c r="D681" s="24">
        <v>712001</v>
      </c>
      <c r="E681" s="22" t="s">
        <v>367</v>
      </c>
      <c r="F681" s="104">
        <v>3.6</v>
      </c>
      <c r="G681" s="104">
        <v>1.2</v>
      </c>
      <c r="H681" s="104">
        <v>50</v>
      </c>
      <c r="I681" s="104">
        <v>50</v>
      </c>
      <c r="J681" s="104">
        <v>50</v>
      </c>
      <c r="K681" s="104">
        <v>50</v>
      </c>
      <c r="L681" s="104">
        <v>50</v>
      </c>
    </row>
    <row r="682" spans="1:12" s="12" customFormat="1" ht="12.75" customHeight="1" outlineLevel="2" collapsed="1" x14ac:dyDescent="0.2">
      <c r="A682" s="23" t="s">
        <v>48</v>
      </c>
      <c r="B682" s="24"/>
      <c r="C682" s="24">
        <v>717</v>
      </c>
      <c r="D682" s="24"/>
      <c r="E682" s="22" t="s">
        <v>312</v>
      </c>
      <c r="F682" s="104">
        <f t="shared" ref="F682:L682" si="452">SUM(F683:F683)</f>
        <v>0</v>
      </c>
      <c r="G682" s="104">
        <f t="shared" si="452"/>
        <v>0</v>
      </c>
      <c r="H682" s="104">
        <f t="shared" si="452"/>
        <v>0</v>
      </c>
      <c r="I682" s="104">
        <f t="shared" si="452"/>
        <v>0</v>
      </c>
      <c r="J682" s="104">
        <f t="shared" si="452"/>
        <v>0</v>
      </c>
      <c r="K682" s="104">
        <f t="shared" si="452"/>
        <v>0</v>
      </c>
      <c r="L682" s="104">
        <f t="shared" si="452"/>
        <v>0</v>
      </c>
    </row>
    <row r="683" spans="1:12" s="12" customFormat="1" ht="12.75" hidden="1" customHeight="1" outlineLevel="3" x14ac:dyDescent="0.2">
      <c r="A683" s="23" t="s">
        <v>48</v>
      </c>
      <c r="B683" s="24"/>
      <c r="C683" s="24"/>
      <c r="D683" s="29">
        <v>717002</v>
      </c>
      <c r="E683" s="37" t="s">
        <v>279</v>
      </c>
      <c r="F683" s="104">
        <v>0</v>
      </c>
      <c r="G683" s="104">
        <v>0</v>
      </c>
      <c r="H683" s="104">
        <v>0</v>
      </c>
      <c r="I683" s="104">
        <v>0</v>
      </c>
      <c r="J683" s="104">
        <v>0</v>
      </c>
      <c r="K683" s="104">
        <v>0</v>
      </c>
      <c r="L683" s="104">
        <v>0</v>
      </c>
    </row>
    <row r="684" spans="1:12" ht="15.75" customHeight="1" x14ac:dyDescent="0.2">
      <c r="A684" s="175" t="s">
        <v>231</v>
      </c>
      <c r="B684" s="176"/>
      <c r="C684" s="177"/>
      <c r="D684" s="106" t="s">
        <v>501</v>
      </c>
      <c r="E684" s="107"/>
      <c r="F684" s="102">
        <f>F685</f>
        <v>0</v>
      </c>
      <c r="G684" s="102">
        <f t="shared" ref="F684:L685" si="453">G685</f>
        <v>7800</v>
      </c>
      <c r="H684" s="102">
        <f t="shared" si="453"/>
        <v>10000</v>
      </c>
      <c r="I684" s="102">
        <f t="shared" si="453"/>
        <v>10000</v>
      </c>
      <c r="J684" s="102">
        <f t="shared" si="453"/>
        <v>10000</v>
      </c>
      <c r="K684" s="102">
        <f t="shared" si="453"/>
        <v>5000</v>
      </c>
      <c r="L684" s="102">
        <f t="shared" si="453"/>
        <v>5000</v>
      </c>
    </row>
    <row r="685" spans="1:12" ht="12.75" customHeight="1" outlineLevel="1" x14ac:dyDescent="0.2">
      <c r="A685" s="23" t="s">
        <v>48</v>
      </c>
      <c r="B685" s="24">
        <v>710</v>
      </c>
      <c r="C685" s="23"/>
      <c r="D685" s="24"/>
      <c r="E685" s="22" t="s">
        <v>287</v>
      </c>
      <c r="F685" s="104">
        <f t="shared" si="453"/>
        <v>0</v>
      </c>
      <c r="G685" s="104">
        <f t="shared" si="453"/>
        <v>7800</v>
      </c>
      <c r="H685" s="104">
        <f t="shared" si="453"/>
        <v>10000</v>
      </c>
      <c r="I685" s="104">
        <f t="shared" si="453"/>
        <v>10000</v>
      </c>
      <c r="J685" s="104">
        <f t="shared" si="453"/>
        <v>10000</v>
      </c>
      <c r="K685" s="104">
        <f t="shared" si="453"/>
        <v>5000</v>
      </c>
      <c r="L685" s="104">
        <f t="shared" si="453"/>
        <v>5000</v>
      </c>
    </row>
    <row r="686" spans="1:12" ht="12.75" customHeight="1" outlineLevel="2" x14ac:dyDescent="0.2">
      <c r="A686" s="23" t="s">
        <v>48</v>
      </c>
      <c r="B686" s="24"/>
      <c r="C686" s="23" t="s">
        <v>275</v>
      </c>
      <c r="D686" s="24"/>
      <c r="E686" s="103" t="s">
        <v>315</v>
      </c>
      <c r="F686" s="104">
        <f t="shared" ref="F686:L686" si="454">SUM(F687:F687)</f>
        <v>0</v>
      </c>
      <c r="G686" s="104">
        <f t="shared" si="454"/>
        <v>7800</v>
      </c>
      <c r="H686" s="104">
        <f t="shared" si="454"/>
        <v>10000</v>
      </c>
      <c r="I686" s="104">
        <f t="shared" si="454"/>
        <v>10000</v>
      </c>
      <c r="J686" s="104">
        <f t="shared" si="454"/>
        <v>10000</v>
      </c>
      <c r="K686" s="104">
        <f t="shared" si="454"/>
        <v>5000</v>
      </c>
      <c r="L686" s="104">
        <f t="shared" si="454"/>
        <v>5000</v>
      </c>
    </row>
    <row r="687" spans="1:12" ht="12.75" hidden="1" customHeight="1" outlineLevel="3" x14ac:dyDescent="0.2">
      <c r="A687" s="23" t="s">
        <v>48</v>
      </c>
      <c r="B687" s="24"/>
      <c r="C687" s="23"/>
      <c r="D687" s="24">
        <v>713003</v>
      </c>
      <c r="E687" s="103" t="s">
        <v>280</v>
      </c>
      <c r="F687" s="104">
        <v>0</v>
      </c>
      <c r="G687" s="104">
        <v>7800</v>
      </c>
      <c r="H687" s="104">
        <v>10000</v>
      </c>
      <c r="I687" s="104">
        <v>10000</v>
      </c>
      <c r="J687" s="104">
        <v>10000</v>
      </c>
      <c r="K687" s="104">
        <v>5000</v>
      </c>
      <c r="L687" s="104">
        <v>5000</v>
      </c>
    </row>
    <row r="688" spans="1:12" s="12" customFormat="1" ht="12.75" hidden="1" customHeight="1" outlineLevel="3" x14ac:dyDescent="0.2">
      <c r="A688" s="32"/>
      <c r="B688" s="33"/>
      <c r="C688" s="33"/>
      <c r="D688" s="14"/>
      <c r="E688" s="86"/>
      <c r="F688" s="116"/>
      <c r="G688" s="116"/>
      <c r="H688" s="116"/>
      <c r="I688" s="116"/>
      <c r="J688" s="116"/>
      <c r="K688" s="116"/>
      <c r="L688" s="116"/>
    </row>
    <row r="689" spans="1:14" ht="18.75" x14ac:dyDescent="0.2">
      <c r="A689" s="173" t="s">
        <v>159</v>
      </c>
      <c r="B689" s="173"/>
      <c r="C689" s="173"/>
      <c r="D689" s="173"/>
      <c r="E689" s="173"/>
      <c r="F689" s="110">
        <f t="shared" ref="F689:L689" si="455">F690</f>
        <v>0</v>
      </c>
      <c r="G689" s="110">
        <f t="shared" si="455"/>
        <v>5736</v>
      </c>
      <c r="H689" s="110">
        <f t="shared" si="455"/>
        <v>2500</v>
      </c>
      <c r="I689" s="110">
        <f t="shared" si="455"/>
        <v>2500</v>
      </c>
      <c r="J689" s="110">
        <f t="shared" si="455"/>
        <v>0</v>
      </c>
      <c r="K689" s="110">
        <f t="shared" si="455"/>
        <v>0</v>
      </c>
      <c r="L689" s="110">
        <f t="shared" si="455"/>
        <v>0</v>
      </c>
    </row>
    <row r="690" spans="1:14" ht="15.75" customHeight="1" x14ac:dyDescent="0.2">
      <c r="A690" s="175" t="s">
        <v>233</v>
      </c>
      <c r="B690" s="176"/>
      <c r="C690" s="177"/>
      <c r="D690" s="148" t="s">
        <v>16</v>
      </c>
      <c r="E690" s="148"/>
      <c r="F690" s="102">
        <f t="shared" ref="F690:L692" si="456">F691</f>
        <v>0</v>
      </c>
      <c r="G690" s="102">
        <f t="shared" si="456"/>
        <v>5736</v>
      </c>
      <c r="H690" s="102">
        <f t="shared" si="456"/>
        <v>2500</v>
      </c>
      <c r="I690" s="102">
        <f t="shared" si="456"/>
        <v>2500</v>
      </c>
      <c r="J690" s="102">
        <f t="shared" si="456"/>
        <v>0</v>
      </c>
      <c r="K690" s="102">
        <f t="shared" si="456"/>
        <v>0</v>
      </c>
      <c r="L690" s="102">
        <f t="shared" si="456"/>
        <v>0</v>
      </c>
    </row>
    <row r="691" spans="1:14" ht="12.75" customHeight="1" outlineLevel="1" x14ac:dyDescent="0.2">
      <c r="A691" s="23" t="s">
        <v>97</v>
      </c>
      <c r="B691" s="103">
        <v>710</v>
      </c>
      <c r="C691" s="112"/>
      <c r="D691" s="22"/>
      <c r="E691" s="22" t="s">
        <v>287</v>
      </c>
      <c r="F691" s="104">
        <f t="shared" si="456"/>
        <v>0</v>
      </c>
      <c r="G691" s="104">
        <f t="shared" si="456"/>
        <v>5736</v>
      </c>
      <c r="H691" s="104">
        <f t="shared" si="456"/>
        <v>2500</v>
      </c>
      <c r="I691" s="104">
        <f t="shared" si="456"/>
        <v>2500</v>
      </c>
      <c r="J691" s="104">
        <f t="shared" si="456"/>
        <v>0</v>
      </c>
      <c r="K691" s="104">
        <f t="shared" si="456"/>
        <v>0</v>
      </c>
      <c r="L691" s="104">
        <f t="shared" si="456"/>
        <v>0</v>
      </c>
      <c r="N691" s="140"/>
    </row>
    <row r="692" spans="1:14" ht="12.75" customHeight="1" outlineLevel="2" x14ac:dyDescent="0.2">
      <c r="A692" s="23" t="s">
        <v>97</v>
      </c>
      <c r="B692" s="103"/>
      <c r="C692" s="103">
        <v>713</v>
      </c>
      <c r="D692" s="22"/>
      <c r="E692" s="103" t="s">
        <v>315</v>
      </c>
      <c r="F692" s="104">
        <f t="shared" si="456"/>
        <v>0</v>
      </c>
      <c r="G692" s="104">
        <f t="shared" si="456"/>
        <v>5736</v>
      </c>
      <c r="H692" s="104">
        <f t="shared" si="456"/>
        <v>2500</v>
      </c>
      <c r="I692" s="104">
        <f t="shared" si="456"/>
        <v>2500</v>
      </c>
      <c r="J692" s="104">
        <f t="shared" si="456"/>
        <v>0</v>
      </c>
      <c r="K692" s="104">
        <f t="shared" si="456"/>
        <v>0</v>
      </c>
      <c r="L692" s="104">
        <f t="shared" si="456"/>
        <v>0</v>
      </c>
    </row>
    <row r="693" spans="1:14" ht="12.75" hidden="1" customHeight="1" outlineLevel="3" x14ac:dyDescent="0.2">
      <c r="A693" s="23" t="s">
        <v>97</v>
      </c>
      <c r="B693" s="103"/>
      <c r="C693" s="103"/>
      <c r="D693" s="22">
        <v>713004</v>
      </c>
      <c r="E693" s="103" t="s">
        <v>276</v>
      </c>
      <c r="F693" s="104">
        <v>0</v>
      </c>
      <c r="G693" s="104">
        <v>5736</v>
      </c>
      <c r="H693" s="104">
        <v>2500</v>
      </c>
      <c r="I693" s="104">
        <v>2500</v>
      </c>
      <c r="J693" s="104">
        <v>0</v>
      </c>
      <c r="K693" s="104">
        <v>0</v>
      </c>
      <c r="L693" s="104">
        <v>0</v>
      </c>
    </row>
    <row r="694" spans="1:14" ht="12.75" hidden="1" customHeight="1" outlineLevel="3" x14ac:dyDescent="0.2">
      <c r="A694" s="32"/>
      <c r="B694" s="115"/>
      <c r="C694" s="115"/>
      <c r="D694" s="35"/>
      <c r="E694" s="115"/>
      <c r="F694" s="116"/>
      <c r="G694" s="116"/>
      <c r="H694" s="116"/>
      <c r="I694" s="116"/>
      <c r="J694" s="116"/>
      <c r="K694" s="116"/>
      <c r="L694" s="116"/>
    </row>
    <row r="695" spans="1:14" ht="18.75" x14ac:dyDescent="0.2">
      <c r="A695" s="173" t="s">
        <v>161</v>
      </c>
      <c r="B695" s="173"/>
      <c r="C695" s="173"/>
      <c r="D695" s="173"/>
      <c r="E695" s="173"/>
      <c r="F695" s="110">
        <f>F696</f>
        <v>430623.82</v>
      </c>
      <c r="G695" s="110">
        <f t="shared" ref="G695:L695" si="457">G696</f>
        <v>36368.400000000001</v>
      </c>
      <c r="H695" s="110">
        <f t="shared" si="457"/>
        <v>0</v>
      </c>
      <c r="I695" s="110">
        <f t="shared" si="457"/>
        <v>10600</v>
      </c>
      <c r="J695" s="110">
        <f t="shared" si="457"/>
        <v>0</v>
      </c>
      <c r="K695" s="110">
        <f t="shared" si="457"/>
        <v>0</v>
      </c>
      <c r="L695" s="110">
        <f t="shared" si="457"/>
        <v>0</v>
      </c>
    </row>
    <row r="696" spans="1:14" s="11" customFormat="1" ht="15.75" customHeight="1" x14ac:dyDescent="0.3">
      <c r="A696" s="172" t="s">
        <v>405</v>
      </c>
      <c r="B696" s="172"/>
      <c r="C696" s="172"/>
      <c r="D696" s="138" t="s">
        <v>406</v>
      </c>
      <c r="E696" s="138"/>
      <c r="F696" s="102">
        <f t="shared" ref="F696:L696" si="458">F697</f>
        <v>430623.82</v>
      </c>
      <c r="G696" s="102">
        <f t="shared" si="458"/>
        <v>36368.400000000001</v>
      </c>
      <c r="H696" s="102">
        <f t="shared" si="458"/>
        <v>0</v>
      </c>
      <c r="I696" s="102">
        <f t="shared" si="458"/>
        <v>10600</v>
      </c>
      <c r="J696" s="102">
        <f t="shared" si="458"/>
        <v>0</v>
      </c>
      <c r="K696" s="102">
        <f t="shared" si="458"/>
        <v>0</v>
      </c>
      <c r="L696" s="102">
        <f t="shared" si="458"/>
        <v>0</v>
      </c>
    </row>
    <row r="697" spans="1:14" ht="12.75" customHeight="1" outlineLevel="1" x14ac:dyDescent="0.2">
      <c r="A697" s="23" t="s">
        <v>100</v>
      </c>
      <c r="B697" s="24">
        <v>710</v>
      </c>
      <c r="C697" s="23"/>
      <c r="D697" s="24"/>
      <c r="E697" s="103" t="s">
        <v>287</v>
      </c>
      <c r="F697" s="104">
        <f t="shared" ref="F697:L697" si="459">F698+F700+F702</f>
        <v>430623.82</v>
      </c>
      <c r="G697" s="104">
        <f t="shared" ref="G697:H697" si="460">G698+G700+G702</f>
        <v>36368.400000000001</v>
      </c>
      <c r="H697" s="104">
        <f t="shared" si="460"/>
        <v>0</v>
      </c>
      <c r="I697" s="104">
        <f t="shared" si="459"/>
        <v>10600</v>
      </c>
      <c r="J697" s="104">
        <f t="shared" ref="J697:K697" si="461">J698+J700+J702</f>
        <v>0</v>
      </c>
      <c r="K697" s="104">
        <f t="shared" si="461"/>
        <v>0</v>
      </c>
      <c r="L697" s="104">
        <f t="shared" si="459"/>
        <v>0</v>
      </c>
    </row>
    <row r="698" spans="1:14" ht="12.75" customHeight="1" outlineLevel="2" x14ac:dyDescent="0.2">
      <c r="A698" s="23" t="s">
        <v>100</v>
      </c>
      <c r="B698" s="24"/>
      <c r="C698" s="24">
        <v>713</v>
      </c>
      <c r="D698" s="24"/>
      <c r="E698" s="103" t="s">
        <v>315</v>
      </c>
      <c r="F698" s="104">
        <f t="shared" ref="F698:L702" si="462">F699</f>
        <v>33000</v>
      </c>
      <c r="G698" s="104">
        <f t="shared" si="462"/>
        <v>0</v>
      </c>
      <c r="H698" s="104">
        <f t="shared" si="462"/>
        <v>0</v>
      </c>
      <c r="I698" s="104">
        <f t="shared" si="462"/>
        <v>8800</v>
      </c>
      <c r="J698" s="104">
        <f t="shared" si="462"/>
        <v>0</v>
      </c>
      <c r="K698" s="104">
        <f t="shared" si="462"/>
        <v>0</v>
      </c>
      <c r="L698" s="104">
        <f t="shared" si="462"/>
        <v>0</v>
      </c>
    </row>
    <row r="699" spans="1:14" ht="12.75" hidden="1" customHeight="1" outlineLevel="3" x14ac:dyDescent="0.2">
      <c r="A699" s="23" t="s">
        <v>100</v>
      </c>
      <c r="B699" s="24"/>
      <c r="C699" s="23"/>
      <c r="D699" s="24">
        <v>713004</v>
      </c>
      <c r="E699" s="103" t="s">
        <v>438</v>
      </c>
      <c r="F699" s="104">
        <v>33000</v>
      </c>
      <c r="G699" s="104">
        <v>0</v>
      </c>
      <c r="H699" s="104">
        <v>0</v>
      </c>
      <c r="I699" s="104">
        <v>8800</v>
      </c>
      <c r="J699" s="104">
        <v>0</v>
      </c>
      <c r="K699" s="104">
        <v>0</v>
      </c>
      <c r="L699" s="104">
        <v>0</v>
      </c>
    </row>
    <row r="700" spans="1:14" ht="12.75" customHeight="1" outlineLevel="2" collapsed="1" x14ac:dyDescent="0.2">
      <c r="A700" s="23" t="s">
        <v>100</v>
      </c>
      <c r="B700" s="24"/>
      <c r="C700" s="24">
        <v>714</v>
      </c>
      <c r="D700" s="24"/>
      <c r="E700" s="103" t="s">
        <v>315</v>
      </c>
      <c r="F700" s="104">
        <f t="shared" si="462"/>
        <v>207480</v>
      </c>
      <c r="G700" s="104">
        <f t="shared" si="462"/>
        <v>25968</v>
      </c>
      <c r="H700" s="104">
        <f t="shared" si="462"/>
        <v>0</v>
      </c>
      <c r="I700" s="104">
        <f t="shared" si="462"/>
        <v>1800</v>
      </c>
      <c r="J700" s="104">
        <f t="shared" si="462"/>
        <v>0</v>
      </c>
      <c r="K700" s="104">
        <f t="shared" si="462"/>
        <v>0</v>
      </c>
      <c r="L700" s="104">
        <f t="shared" si="462"/>
        <v>0</v>
      </c>
    </row>
    <row r="701" spans="1:14" ht="12.75" hidden="1" customHeight="1" outlineLevel="3" x14ac:dyDescent="0.2">
      <c r="A701" s="23" t="s">
        <v>100</v>
      </c>
      <c r="B701" s="24"/>
      <c r="C701" s="23"/>
      <c r="D701" s="24">
        <v>714004</v>
      </c>
      <c r="E701" s="103" t="s">
        <v>437</v>
      </c>
      <c r="F701" s="104">
        <v>207480</v>
      </c>
      <c r="G701" s="104">
        <f>18870+2220+4878</f>
        <v>25968</v>
      </c>
      <c r="H701" s="104">
        <v>0</v>
      </c>
      <c r="I701" s="104">
        <v>1800</v>
      </c>
      <c r="J701" s="104">
        <v>0</v>
      </c>
      <c r="K701" s="104">
        <v>0</v>
      </c>
      <c r="L701" s="104">
        <v>0</v>
      </c>
    </row>
    <row r="702" spans="1:14" ht="12.75" customHeight="1" outlineLevel="2" collapsed="1" x14ac:dyDescent="0.2">
      <c r="A702" s="23" t="s">
        <v>100</v>
      </c>
      <c r="B702" s="24"/>
      <c r="C702" s="24">
        <v>717</v>
      </c>
      <c r="D702" s="24"/>
      <c r="E702" s="103" t="s">
        <v>315</v>
      </c>
      <c r="F702" s="104">
        <f t="shared" si="462"/>
        <v>190143.82</v>
      </c>
      <c r="G702" s="104">
        <f t="shared" si="462"/>
        <v>10400.4</v>
      </c>
      <c r="H702" s="104">
        <f t="shared" si="462"/>
        <v>0</v>
      </c>
      <c r="I702" s="104">
        <f t="shared" si="462"/>
        <v>0</v>
      </c>
      <c r="J702" s="104">
        <f t="shared" si="462"/>
        <v>0</v>
      </c>
      <c r="K702" s="104">
        <f t="shared" si="462"/>
        <v>0</v>
      </c>
      <c r="L702" s="104">
        <f t="shared" si="462"/>
        <v>0</v>
      </c>
    </row>
    <row r="703" spans="1:14" ht="12.75" hidden="1" customHeight="1" outlineLevel="3" x14ac:dyDescent="0.2">
      <c r="A703" s="23" t="s">
        <v>100</v>
      </c>
      <c r="B703" s="24"/>
      <c r="C703" s="23"/>
      <c r="D703" s="24">
        <v>717003</v>
      </c>
      <c r="E703" s="103" t="s">
        <v>439</v>
      </c>
      <c r="F703" s="104">
        <v>190143.82</v>
      </c>
      <c r="G703" s="104">
        <v>10400.4</v>
      </c>
      <c r="H703" s="104">
        <v>0</v>
      </c>
      <c r="I703" s="104">
        <v>0</v>
      </c>
      <c r="J703" s="104">
        <v>0</v>
      </c>
      <c r="K703" s="104">
        <v>0</v>
      </c>
      <c r="L703" s="104">
        <v>0</v>
      </c>
    </row>
    <row r="704" spans="1:14" ht="12.75" hidden="1" customHeight="1" outlineLevel="3" x14ac:dyDescent="0.2">
      <c r="A704" s="32"/>
      <c r="B704" s="115"/>
      <c r="C704" s="115"/>
      <c r="D704" s="35"/>
      <c r="E704" s="115"/>
      <c r="F704" s="116"/>
      <c r="G704" s="116"/>
      <c r="H704" s="116"/>
      <c r="I704" s="116"/>
      <c r="J704" s="116"/>
      <c r="K704" s="116"/>
      <c r="L704" s="116"/>
    </row>
    <row r="705" spans="1:12" ht="18.75" x14ac:dyDescent="0.2">
      <c r="A705" s="173" t="s">
        <v>369</v>
      </c>
      <c r="B705" s="173"/>
      <c r="C705" s="173"/>
      <c r="D705" s="173"/>
      <c r="E705" s="173"/>
      <c r="F705" s="110">
        <f>F706</f>
        <v>1190</v>
      </c>
      <c r="G705" s="110">
        <f t="shared" ref="G705:L705" si="463">G706</f>
        <v>1350</v>
      </c>
      <c r="H705" s="110">
        <f t="shared" si="463"/>
        <v>42000</v>
      </c>
      <c r="I705" s="110">
        <f t="shared" si="463"/>
        <v>10000</v>
      </c>
      <c r="J705" s="110">
        <f t="shared" si="463"/>
        <v>67000</v>
      </c>
      <c r="K705" s="110">
        <f t="shared" si="463"/>
        <v>10000</v>
      </c>
      <c r="L705" s="110">
        <f t="shared" si="463"/>
        <v>10000</v>
      </c>
    </row>
    <row r="706" spans="1:12" ht="15.75" customHeight="1" x14ac:dyDescent="0.2">
      <c r="A706" s="172" t="s">
        <v>71</v>
      </c>
      <c r="B706" s="172"/>
      <c r="C706" s="172"/>
      <c r="D706" s="100" t="s">
        <v>370</v>
      </c>
      <c r="E706" s="100"/>
      <c r="F706" s="102">
        <f t="shared" ref="F706:L706" si="464">F707</f>
        <v>1190</v>
      </c>
      <c r="G706" s="102">
        <f t="shared" si="464"/>
        <v>1350</v>
      </c>
      <c r="H706" s="102">
        <f t="shared" si="464"/>
        <v>42000</v>
      </c>
      <c r="I706" s="102">
        <f t="shared" si="464"/>
        <v>10000</v>
      </c>
      <c r="J706" s="102">
        <f t="shared" si="464"/>
        <v>67000</v>
      </c>
      <c r="K706" s="102">
        <f t="shared" si="464"/>
        <v>10000</v>
      </c>
      <c r="L706" s="102">
        <f t="shared" si="464"/>
        <v>10000</v>
      </c>
    </row>
    <row r="707" spans="1:12" ht="12.75" customHeight="1" outlineLevel="1" x14ac:dyDescent="0.2">
      <c r="A707" s="23" t="s">
        <v>101</v>
      </c>
      <c r="B707" s="24">
        <v>710</v>
      </c>
      <c r="C707" s="24"/>
      <c r="D707" s="24"/>
      <c r="E707" s="22" t="s">
        <v>287</v>
      </c>
      <c r="F707" s="104">
        <f t="shared" ref="F707:L707" si="465">F708+F711</f>
        <v>1190</v>
      </c>
      <c r="G707" s="104">
        <f t="shared" si="465"/>
        <v>1350</v>
      </c>
      <c r="H707" s="104">
        <f t="shared" si="465"/>
        <v>42000</v>
      </c>
      <c r="I707" s="104">
        <f t="shared" si="465"/>
        <v>10000</v>
      </c>
      <c r="J707" s="104">
        <f t="shared" si="465"/>
        <v>67000</v>
      </c>
      <c r="K707" s="104">
        <f t="shared" si="465"/>
        <v>10000</v>
      </c>
      <c r="L707" s="104">
        <f t="shared" si="465"/>
        <v>10000</v>
      </c>
    </row>
    <row r="708" spans="1:12" ht="12.75" hidden="1" customHeight="1" outlineLevel="3" x14ac:dyDescent="0.2">
      <c r="A708" s="23" t="s">
        <v>101</v>
      </c>
      <c r="B708" s="24"/>
      <c r="C708" s="24">
        <v>717</v>
      </c>
      <c r="D708" s="24"/>
      <c r="E708" s="22" t="s">
        <v>312</v>
      </c>
      <c r="F708" s="104">
        <f>SUM(F709:F710)</f>
        <v>1190</v>
      </c>
      <c r="G708" s="104">
        <f t="shared" ref="G708:L708" si="466">SUM(G709:G710)</f>
        <v>1350</v>
      </c>
      <c r="H708" s="104">
        <f t="shared" si="466"/>
        <v>5000</v>
      </c>
      <c r="I708" s="104">
        <f t="shared" si="466"/>
        <v>10000</v>
      </c>
      <c r="J708" s="104">
        <f t="shared" si="466"/>
        <v>30000</v>
      </c>
      <c r="K708" s="104">
        <f t="shared" si="466"/>
        <v>10000</v>
      </c>
      <c r="L708" s="104">
        <f t="shared" si="466"/>
        <v>10000</v>
      </c>
    </row>
    <row r="709" spans="1:12" ht="12.75" hidden="1" customHeight="1" outlineLevel="3" x14ac:dyDescent="0.2">
      <c r="A709" s="23" t="s">
        <v>101</v>
      </c>
      <c r="B709" s="24"/>
      <c r="C709" s="24"/>
      <c r="D709" s="24">
        <v>717001</v>
      </c>
      <c r="E709" s="103" t="s">
        <v>349</v>
      </c>
      <c r="F709" s="104">
        <v>1190</v>
      </c>
      <c r="G709" s="104">
        <v>1350</v>
      </c>
      <c r="H709" s="104">
        <v>5000</v>
      </c>
      <c r="I709" s="104">
        <v>10000</v>
      </c>
      <c r="J709" s="104">
        <v>10000</v>
      </c>
      <c r="K709" s="104">
        <v>5000</v>
      </c>
      <c r="L709" s="104">
        <v>5000</v>
      </c>
    </row>
    <row r="710" spans="1:12" ht="12.75" hidden="1" customHeight="1" outlineLevel="3" x14ac:dyDescent="0.2">
      <c r="A710" s="23" t="s">
        <v>101</v>
      </c>
      <c r="B710" s="24"/>
      <c r="C710" s="24"/>
      <c r="D710" s="24">
        <v>717001</v>
      </c>
      <c r="E710" s="103" t="s">
        <v>542</v>
      </c>
      <c r="F710" s="104">
        <v>0</v>
      </c>
      <c r="G710" s="104">
        <v>0</v>
      </c>
      <c r="H710" s="104">
        <v>0</v>
      </c>
      <c r="I710" s="104">
        <v>0</v>
      </c>
      <c r="J710" s="104">
        <v>20000</v>
      </c>
      <c r="K710" s="104">
        <v>5000</v>
      </c>
      <c r="L710" s="104">
        <v>5000</v>
      </c>
    </row>
    <row r="711" spans="1:12" ht="12.75" hidden="1" customHeight="1" outlineLevel="3" x14ac:dyDescent="0.2">
      <c r="A711" s="23" t="s">
        <v>101</v>
      </c>
      <c r="B711" s="24"/>
      <c r="C711" s="24">
        <v>719</v>
      </c>
      <c r="D711" s="24"/>
      <c r="E711" s="22" t="s">
        <v>432</v>
      </c>
      <c r="F711" s="104">
        <f t="shared" ref="F711:L711" si="467">F712</f>
        <v>0</v>
      </c>
      <c r="G711" s="104">
        <f t="shared" si="467"/>
        <v>0</v>
      </c>
      <c r="H711" s="104">
        <f t="shared" si="467"/>
        <v>37000</v>
      </c>
      <c r="I711" s="104">
        <f t="shared" si="467"/>
        <v>0</v>
      </c>
      <c r="J711" s="104">
        <f t="shared" si="467"/>
        <v>37000</v>
      </c>
      <c r="K711" s="104">
        <f t="shared" si="467"/>
        <v>0</v>
      </c>
      <c r="L711" s="104">
        <f t="shared" si="467"/>
        <v>0</v>
      </c>
    </row>
    <row r="712" spans="1:12" ht="12.75" hidden="1" customHeight="1" outlineLevel="3" x14ac:dyDescent="0.2">
      <c r="A712" s="23" t="s">
        <v>101</v>
      </c>
      <c r="B712" s="24"/>
      <c r="C712" s="24"/>
      <c r="D712" s="24">
        <v>719001</v>
      </c>
      <c r="E712" s="103" t="s">
        <v>433</v>
      </c>
      <c r="F712" s="104">
        <v>0</v>
      </c>
      <c r="G712" s="104">
        <v>0</v>
      </c>
      <c r="H712" s="104">
        <v>37000</v>
      </c>
      <c r="I712" s="104">
        <v>0</v>
      </c>
      <c r="J712" s="104">
        <v>37000</v>
      </c>
      <c r="K712" s="104">
        <v>0</v>
      </c>
      <c r="L712" s="104">
        <v>0</v>
      </c>
    </row>
    <row r="713" spans="1:12" ht="12.75" hidden="1" customHeight="1" outlineLevel="3" x14ac:dyDescent="0.2">
      <c r="A713" s="32"/>
      <c r="B713" s="115"/>
      <c r="C713" s="32"/>
      <c r="D713" s="35"/>
      <c r="E713" s="35"/>
      <c r="F713" s="116"/>
      <c r="G713" s="116"/>
      <c r="H713" s="116"/>
      <c r="I713" s="116"/>
      <c r="J713" s="116"/>
      <c r="K713" s="116"/>
      <c r="L713" s="116"/>
    </row>
    <row r="714" spans="1:12" ht="18.75" x14ac:dyDescent="0.2">
      <c r="A714" s="173" t="s">
        <v>164</v>
      </c>
      <c r="B714" s="173"/>
      <c r="C714" s="173"/>
      <c r="D714" s="173"/>
      <c r="E714" s="173"/>
      <c r="F714" s="110">
        <f t="shared" ref="F714:L714" si="468">F715+F725+F731</f>
        <v>46263.55</v>
      </c>
      <c r="G714" s="110">
        <f t="shared" si="468"/>
        <v>1407933.46</v>
      </c>
      <c r="H714" s="110">
        <f t="shared" si="468"/>
        <v>0</v>
      </c>
      <c r="I714" s="110">
        <f t="shared" si="468"/>
        <v>66400</v>
      </c>
      <c r="J714" s="110">
        <f t="shared" si="468"/>
        <v>1424000</v>
      </c>
      <c r="K714" s="110">
        <f t="shared" si="468"/>
        <v>0</v>
      </c>
      <c r="L714" s="110">
        <f t="shared" si="468"/>
        <v>0</v>
      </c>
    </row>
    <row r="715" spans="1:12" ht="15.75" x14ac:dyDescent="0.2">
      <c r="A715" s="172" t="s">
        <v>72</v>
      </c>
      <c r="B715" s="172"/>
      <c r="C715" s="172"/>
      <c r="D715" s="100" t="s">
        <v>47</v>
      </c>
      <c r="E715" s="100"/>
      <c r="F715" s="102">
        <f t="shared" ref="F715:L715" si="469">F716</f>
        <v>41324.240000000005</v>
      </c>
      <c r="G715" s="102">
        <f t="shared" si="469"/>
        <v>19360.8</v>
      </c>
      <c r="H715" s="102">
        <f t="shared" si="469"/>
        <v>0</v>
      </c>
      <c r="I715" s="102">
        <f t="shared" si="469"/>
        <v>9400</v>
      </c>
      <c r="J715" s="102">
        <f t="shared" si="469"/>
        <v>0</v>
      </c>
      <c r="K715" s="102">
        <f t="shared" si="469"/>
        <v>0</v>
      </c>
      <c r="L715" s="102">
        <f t="shared" si="469"/>
        <v>0</v>
      </c>
    </row>
    <row r="716" spans="1:12" ht="12.75" customHeight="1" outlineLevel="1" x14ac:dyDescent="0.2">
      <c r="A716" s="23" t="s">
        <v>183</v>
      </c>
      <c r="B716" s="24">
        <v>710</v>
      </c>
      <c r="C716" s="23"/>
      <c r="D716" s="24"/>
      <c r="E716" s="22" t="s">
        <v>287</v>
      </c>
      <c r="F716" s="104">
        <f>F717+F719</f>
        <v>41324.240000000005</v>
      </c>
      <c r="G716" s="104">
        <f t="shared" ref="G716:L716" si="470">G717+G719</f>
        <v>19360.8</v>
      </c>
      <c r="H716" s="104">
        <f t="shared" si="470"/>
        <v>0</v>
      </c>
      <c r="I716" s="104">
        <f t="shared" si="470"/>
        <v>9400</v>
      </c>
      <c r="J716" s="104">
        <f t="shared" si="470"/>
        <v>0</v>
      </c>
      <c r="K716" s="104">
        <f t="shared" si="470"/>
        <v>0</v>
      </c>
      <c r="L716" s="104">
        <f t="shared" si="470"/>
        <v>0</v>
      </c>
    </row>
    <row r="717" spans="1:12" s="3" customFormat="1" ht="12.75" customHeight="1" outlineLevel="2" x14ac:dyDescent="0.2">
      <c r="A717" s="28" t="s">
        <v>183</v>
      </c>
      <c r="B717" s="29"/>
      <c r="C717" s="29">
        <v>713</v>
      </c>
      <c r="D717" s="29"/>
      <c r="E717" s="159" t="s">
        <v>315</v>
      </c>
      <c r="F717" s="119">
        <f>F718</f>
        <v>0</v>
      </c>
      <c r="G717" s="119">
        <f t="shared" ref="G717:L717" si="471">G718</f>
        <v>0</v>
      </c>
      <c r="H717" s="119">
        <f t="shared" si="471"/>
        <v>0</v>
      </c>
      <c r="I717" s="119">
        <f t="shared" si="471"/>
        <v>5900</v>
      </c>
      <c r="J717" s="119">
        <f t="shared" si="471"/>
        <v>0</v>
      </c>
      <c r="K717" s="119">
        <f t="shared" si="471"/>
        <v>0</v>
      </c>
      <c r="L717" s="119">
        <f t="shared" si="471"/>
        <v>0</v>
      </c>
    </row>
    <row r="718" spans="1:12" s="3" customFormat="1" ht="12.75" hidden="1" customHeight="1" outlineLevel="3" x14ac:dyDescent="0.2">
      <c r="A718" s="28" t="s">
        <v>183</v>
      </c>
      <c r="B718" s="29"/>
      <c r="C718" s="29"/>
      <c r="D718" s="29">
        <v>713004</v>
      </c>
      <c r="E718" s="37" t="s">
        <v>509</v>
      </c>
      <c r="F718" s="119">
        <v>0</v>
      </c>
      <c r="G718" s="119">
        <v>0</v>
      </c>
      <c r="H718" s="119">
        <v>0</v>
      </c>
      <c r="I718" s="119">
        <v>5900</v>
      </c>
      <c r="J718" s="163">
        <v>0</v>
      </c>
      <c r="K718" s="163">
        <v>0</v>
      </c>
      <c r="L718" s="163">
        <v>0</v>
      </c>
    </row>
    <row r="719" spans="1:12" ht="12.75" customHeight="1" outlineLevel="2" collapsed="1" x14ac:dyDescent="0.2">
      <c r="A719" s="23" t="s">
        <v>183</v>
      </c>
      <c r="B719" s="24"/>
      <c r="C719" s="24">
        <v>717</v>
      </c>
      <c r="D719" s="24"/>
      <c r="E719" s="103" t="s">
        <v>312</v>
      </c>
      <c r="F719" s="104">
        <f t="shared" ref="F719:L719" si="472">SUM(F720:F724)</f>
        <v>41324.240000000005</v>
      </c>
      <c r="G719" s="104">
        <f t="shared" si="472"/>
        <v>19360.8</v>
      </c>
      <c r="H719" s="104">
        <f t="shared" si="472"/>
        <v>0</v>
      </c>
      <c r="I719" s="104">
        <f t="shared" si="472"/>
        <v>3500</v>
      </c>
      <c r="J719" s="104">
        <f t="shared" si="472"/>
        <v>0</v>
      </c>
      <c r="K719" s="104">
        <f t="shared" si="472"/>
        <v>0</v>
      </c>
      <c r="L719" s="104">
        <f t="shared" si="472"/>
        <v>0</v>
      </c>
    </row>
    <row r="720" spans="1:12" ht="12.75" hidden="1" customHeight="1" outlineLevel="3" x14ac:dyDescent="0.2">
      <c r="A720" s="23" t="s">
        <v>183</v>
      </c>
      <c r="B720" s="24"/>
      <c r="C720" s="24"/>
      <c r="D720" s="24">
        <v>717001</v>
      </c>
      <c r="E720" s="103" t="s">
        <v>350</v>
      </c>
      <c r="F720" s="104">
        <v>1986.96</v>
      </c>
      <c r="G720" s="104">
        <v>0</v>
      </c>
      <c r="H720" s="104">
        <v>0</v>
      </c>
      <c r="I720" s="104">
        <v>0</v>
      </c>
      <c r="J720" s="104">
        <v>0</v>
      </c>
      <c r="K720" s="104">
        <v>0</v>
      </c>
      <c r="L720" s="104">
        <v>0</v>
      </c>
    </row>
    <row r="721" spans="1:12" ht="12.75" hidden="1" customHeight="1" outlineLevel="3" x14ac:dyDescent="0.2">
      <c r="A721" s="23" t="s">
        <v>183</v>
      </c>
      <c r="B721" s="24"/>
      <c r="C721" s="24"/>
      <c r="D721" s="24">
        <v>717001</v>
      </c>
      <c r="E721" s="103" t="s">
        <v>375</v>
      </c>
      <c r="F721" s="104">
        <v>0</v>
      </c>
      <c r="G721" s="104">
        <v>5068.8</v>
      </c>
      <c r="H721" s="104">
        <v>0</v>
      </c>
      <c r="I721" s="104">
        <v>3500</v>
      </c>
      <c r="J721" s="104">
        <v>0</v>
      </c>
      <c r="K721" s="104">
        <v>0</v>
      </c>
      <c r="L721" s="104">
        <v>0</v>
      </c>
    </row>
    <row r="722" spans="1:12" ht="12.75" hidden="1" customHeight="1" outlineLevel="3" x14ac:dyDescent="0.2">
      <c r="A722" s="23" t="s">
        <v>183</v>
      </c>
      <c r="B722" s="24"/>
      <c r="C722" s="24"/>
      <c r="D722" s="24">
        <v>717001</v>
      </c>
      <c r="E722" s="103" t="s">
        <v>483</v>
      </c>
      <c r="F722" s="104">
        <v>0</v>
      </c>
      <c r="G722" s="104">
        <f>13000+1292</f>
        <v>14292</v>
      </c>
      <c r="H722" s="104">
        <v>0</v>
      </c>
      <c r="I722" s="104">
        <v>0</v>
      </c>
      <c r="J722" s="104">
        <v>0</v>
      </c>
      <c r="K722" s="104">
        <v>0</v>
      </c>
      <c r="L722" s="104">
        <v>0</v>
      </c>
    </row>
    <row r="723" spans="1:12" ht="12.75" hidden="1" customHeight="1" outlineLevel="3" x14ac:dyDescent="0.2">
      <c r="A723" s="23" t="s">
        <v>183</v>
      </c>
      <c r="B723" s="24"/>
      <c r="C723" s="24"/>
      <c r="D723" s="24">
        <v>717002</v>
      </c>
      <c r="E723" s="103" t="s">
        <v>376</v>
      </c>
      <c r="F723" s="104">
        <v>9417.2199999999993</v>
      </c>
      <c r="G723" s="104">
        <v>0</v>
      </c>
      <c r="H723" s="104">
        <v>0</v>
      </c>
      <c r="I723" s="104">
        <v>0</v>
      </c>
      <c r="J723" s="104">
        <v>0</v>
      </c>
      <c r="K723" s="104">
        <v>0</v>
      </c>
      <c r="L723" s="104">
        <v>0</v>
      </c>
    </row>
    <row r="724" spans="1:12" ht="12.75" hidden="1" customHeight="1" outlineLevel="3" x14ac:dyDescent="0.2">
      <c r="A724" s="23" t="s">
        <v>183</v>
      </c>
      <c r="B724" s="24"/>
      <c r="C724" s="24"/>
      <c r="D724" s="24">
        <v>717002</v>
      </c>
      <c r="E724" s="103" t="s">
        <v>453</v>
      </c>
      <c r="F724" s="104">
        <v>29920.06</v>
      </c>
      <c r="G724" s="104">
        <v>0</v>
      </c>
      <c r="H724" s="104">
        <v>0</v>
      </c>
      <c r="I724" s="104">
        <v>0</v>
      </c>
      <c r="J724" s="104">
        <v>0</v>
      </c>
      <c r="K724" s="104">
        <v>0</v>
      </c>
      <c r="L724" s="104">
        <v>0</v>
      </c>
    </row>
    <row r="725" spans="1:12" ht="15.75" x14ac:dyDescent="0.2">
      <c r="A725" s="172" t="s">
        <v>73</v>
      </c>
      <c r="B725" s="172"/>
      <c r="C725" s="172"/>
      <c r="D725" s="100" t="s">
        <v>43</v>
      </c>
      <c r="E725" s="100"/>
      <c r="F725" s="102">
        <f t="shared" ref="F725:L726" si="473">F726</f>
        <v>1373</v>
      </c>
      <c r="G725" s="102">
        <f t="shared" si="473"/>
        <v>1388572.66</v>
      </c>
      <c r="H725" s="102">
        <f t="shared" si="473"/>
        <v>0</v>
      </c>
      <c r="I725" s="102">
        <f t="shared" si="473"/>
        <v>37000</v>
      </c>
      <c r="J725" s="102">
        <f t="shared" si="473"/>
        <v>1424000</v>
      </c>
      <c r="K725" s="102">
        <f t="shared" si="473"/>
        <v>0</v>
      </c>
      <c r="L725" s="102">
        <f t="shared" si="473"/>
        <v>0</v>
      </c>
    </row>
    <row r="726" spans="1:12" ht="12.75" customHeight="1" outlineLevel="1" x14ac:dyDescent="0.2">
      <c r="A726" s="23" t="s">
        <v>184</v>
      </c>
      <c r="B726" s="24">
        <v>710</v>
      </c>
      <c r="C726" s="23"/>
      <c r="D726" s="24"/>
      <c r="E726" s="22" t="s">
        <v>287</v>
      </c>
      <c r="F726" s="104">
        <f t="shared" si="473"/>
        <v>1373</v>
      </c>
      <c r="G726" s="104">
        <f t="shared" si="473"/>
        <v>1388572.66</v>
      </c>
      <c r="H726" s="104">
        <f t="shared" si="473"/>
        <v>0</v>
      </c>
      <c r="I726" s="104">
        <f t="shared" si="473"/>
        <v>37000</v>
      </c>
      <c r="J726" s="104">
        <f t="shared" si="473"/>
        <v>1424000</v>
      </c>
      <c r="K726" s="104">
        <f t="shared" si="473"/>
        <v>0</v>
      </c>
      <c r="L726" s="104">
        <f t="shared" si="473"/>
        <v>0</v>
      </c>
    </row>
    <row r="727" spans="1:12" ht="12.75" customHeight="1" outlineLevel="2" x14ac:dyDescent="0.2">
      <c r="A727" s="23" t="s">
        <v>184</v>
      </c>
      <c r="B727" s="24"/>
      <c r="C727" s="24">
        <v>717</v>
      </c>
      <c r="D727" s="24"/>
      <c r="E727" s="103" t="s">
        <v>312</v>
      </c>
      <c r="F727" s="104">
        <f t="shared" ref="F727:H727" si="474">SUM(F728:F730)</f>
        <v>1373</v>
      </c>
      <c r="G727" s="104">
        <f t="shared" si="474"/>
        <v>1388572.66</v>
      </c>
      <c r="H727" s="104">
        <f t="shared" si="474"/>
        <v>0</v>
      </c>
      <c r="I727" s="104">
        <f t="shared" ref="I727:J727" si="475">SUM(I728:I730)</f>
        <v>37000</v>
      </c>
      <c r="J727" s="104">
        <f t="shared" si="475"/>
        <v>1424000</v>
      </c>
      <c r="K727" s="104">
        <f t="shared" ref="K727:L727" si="476">SUM(K728:K730)</f>
        <v>0</v>
      </c>
      <c r="L727" s="104">
        <f t="shared" si="476"/>
        <v>0</v>
      </c>
    </row>
    <row r="728" spans="1:12" ht="12.75" hidden="1" customHeight="1" outlineLevel="3" x14ac:dyDescent="0.2">
      <c r="A728" s="23" t="s">
        <v>184</v>
      </c>
      <c r="B728" s="24"/>
      <c r="C728" s="24"/>
      <c r="D728" s="24">
        <v>717001</v>
      </c>
      <c r="E728" s="103" t="s">
        <v>281</v>
      </c>
      <c r="F728" s="104">
        <v>0</v>
      </c>
      <c r="G728" s="104">
        <v>0</v>
      </c>
      <c r="H728" s="104">
        <v>0</v>
      </c>
      <c r="I728" s="104">
        <v>37000</v>
      </c>
      <c r="J728" s="104">
        <v>1200000</v>
      </c>
      <c r="K728" s="104">
        <v>0</v>
      </c>
      <c r="L728" s="104">
        <v>0</v>
      </c>
    </row>
    <row r="729" spans="1:12" ht="12.75" hidden="1" customHeight="1" outlineLevel="3" x14ac:dyDescent="0.2">
      <c r="A729" s="23" t="s">
        <v>184</v>
      </c>
      <c r="B729" s="24"/>
      <c r="C729" s="24"/>
      <c r="D729" s="24">
        <v>717001</v>
      </c>
      <c r="E729" s="103" t="s">
        <v>543</v>
      </c>
      <c r="F729" s="104">
        <v>0</v>
      </c>
      <c r="G729" s="104">
        <v>0</v>
      </c>
      <c r="H729" s="104">
        <v>0</v>
      </c>
      <c r="I729" s="104">
        <v>0</v>
      </c>
      <c r="J729" s="104">
        <v>224000</v>
      </c>
      <c r="K729" s="104">
        <v>0</v>
      </c>
      <c r="L729" s="104">
        <v>0</v>
      </c>
    </row>
    <row r="730" spans="1:12" ht="12.75" hidden="1" customHeight="1" outlineLevel="3" x14ac:dyDescent="0.2">
      <c r="A730" s="23" t="s">
        <v>184</v>
      </c>
      <c r="B730" s="24"/>
      <c r="C730" s="24"/>
      <c r="D730" s="24">
        <v>717001</v>
      </c>
      <c r="E730" s="103" t="s">
        <v>410</v>
      </c>
      <c r="F730" s="104">
        <v>1373</v>
      </c>
      <c r="G730" s="104">
        <v>1388572.66</v>
      </c>
      <c r="H730" s="104">
        <v>0</v>
      </c>
      <c r="I730" s="104">
        <v>0</v>
      </c>
      <c r="J730" s="104">
        <v>0</v>
      </c>
      <c r="K730" s="104">
        <v>0</v>
      </c>
      <c r="L730" s="104">
        <v>0</v>
      </c>
    </row>
    <row r="731" spans="1:12" ht="15.75" x14ac:dyDescent="0.2">
      <c r="A731" s="172" t="s">
        <v>74</v>
      </c>
      <c r="B731" s="172"/>
      <c r="C731" s="172"/>
      <c r="D731" s="100" t="s">
        <v>165</v>
      </c>
      <c r="E731" s="100"/>
      <c r="F731" s="102">
        <f t="shared" ref="F731:L731" si="477">F732+F735</f>
        <v>3566.31</v>
      </c>
      <c r="G731" s="102">
        <f t="shared" si="477"/>
        <v>0</v>
      </c>
      <c r="H731" s="102">
        <f t="shared" si="477"/>
        <v>0</v>
      </c>
      <c r="I731" s="102">
        <f t="shared" si="477"/>
        <v>20000</v>
      </c>
      <c r="J731" s="102">
        <f t="shared" si="477"/>
        <v>0</v>
      </c>
      <c r="K731" s="102">
        <f t="shared" si="477"/>
        <v>0</v>
      </c>
      <c r="L731" s="102">
        <f t="shared" si="477"/>
        <v>0</v>
      </c>
    </row>
    <row r="732" spans="1:12" ht="12.75" customHeight="1" outlineLevel="1" x14ac:dyDescent="0.2">
      <c r="A732" s="23" t="s">
        <v>274</v>
      </c>
      <c r="B732" s="24">
        <v>710</v>
      </c>
      <c r="C732" s="23"/>
      <c r="D732" s="24"/>
      <c r="E732" s="22" t="s">
        <v>287</v>
      </c>
      <c r="F732" s="104">
        <f t="shared" ref="F732:L732" si="478">F733</f>
        <v>3566.31</v>
      </c>
      <c r="G732" s="104">
        <f t="shared" si="478"/>
        <v>0</v>
      </c>
      <c r="H732" s="104">
        <f t="shared" si="478"/>
        <v>0</v>
      </c>
      <c r="I732" s="104">
        <f t="shared" si="478"/>
        <v>0</v>
      </c>
      <c r="J732" s="104">
        <f t="shared" si="478"/>
        <v>0</v>
      </c>
      <c r="K732" s="104">
        <f t="shared" si="478"/>
        <v>0</v>
      </c>
      <c r="L732" s="104">
        <f t="shared" si="478"/>
        <v>0</v>
      </c>
    </row>
    <row r="733" spans="1:12" ht="12.75" customHeight="1" outlineLevel="2" x14ac:dyDescent="0.2">
      <c r="A733" s="84" t="s">
        <v>274</v>
      </c>
      <c r="B733" s="85"/>
      <c r="C733" s="85">
        <v>713</v>
      </c>
      <c r="D733" s="85"/>
      <c r="E733" s="123" t="s">
        <v>315</v>
      </c>
      <c r="F733" s="124">
        <f t="shared" ref="F733:L733" si="479">SUM(F734:F734)</f>
        <v>3566.31</v>
      </c>
      <c r="G733" s="124">
        <f t="shared" si="479"/>
        <v>0</v>
      </c>
      <c r="H733" s="124">
        <f t="shared" si="479"/>
        <v>0</v>
      </c>
      <c r="I733" s="124">
        <f t="shared" si="479"/>
        <v>0</v>
      </c>
      <c r="J733" s="124">
        <f t="shared" si="479"/>
        <v>0</v>
      </c>
      <c r="K733" s="124">
        <f t="shared" si="479"/>
        <v>0</v>
      </c>
      <c r="L733" s="124">
        <f t="shared" si="479"/>
        <v>0</v>
      </c>
    </row>
    <row r="734" spans="1:12" ht="12.75" hidden="1" customHeight="1" outlineLevel="3" x14ac:dyDescent="0.2">
      <c r="A734" s="23" t="s">
        <v>274</v>
      </c>
      <c r="B734" s="24"/>
      <c r="C734" s="24"/>
      <c r="D734" s="24">
        <v>713004</v>
      </c>
      <c r="E734" s="103" t="s">
        <v>366</v>
      </c>
      <c r="F734" s="104">
        <v>3566.31</v>
      </c>
      <c r="G734" s="104">
        <v>0</v>
      </c>
      <c r="H734" s="104">
        <v>0</v>
      </c>
      <c r="I734" s="104">
        <v>0</v>
      </c>
      <c r="J734" s="104">
        <v>0</v>
      </c>
      <c r="K734" s="104">
        <v>0</v>
      </c>
      <c r="L734" s="104">
        <v>0</v>
      </c>
    </row>
    <row r="735" spans="1:12" ht="12.75" customHeight="1" outlineLevel="2" collapsed="1" x14ac:dyDescent="0.2">
      <c r="A735" s="23" t="s">
        <v>274</v>
      </c>
      <c r="B735" s="24"/>
      <c r="C735" s="24">
        <v>717</v>
      </c>
      <c r="D735" s="24"/>
      <c r="E735" s="103" t="s">
        <v>312</v>
      </c>
      <c r="F735" s="104">
        <f t="shared" ref="F735:L735" si="480">F736</f>
        <v>0</v>
      </c>
      <c r="G735" s="104">
        <f t="shared" si="480"/>
        <v>0</v>
      </c>
      <c r="H735" s="104">
        <f t="shared" si="480"/>
        <v>0</v>
      </c>
      <c r="I735" s="104">
        <f t="shared" si="480"/>
        <v>20000</v>
      </c>
      <c r="J735" s="104">
        <f t="shared" si="480"/>
        <v>0</v>
      </c>
      <c r="K735" s="104">
        <f t="shared" si="480"/>
        <v>0</v>
      </c>
      <c r="L735" s="104">
        <f t="shared" si="480"/>
        <v>0</v>
      </c>
    </row>
    <row r="736" spans="1:12" ht="12.75" hidden="1" customHeight="1" outlineLevel="3" x14ac:dyDescent="0.2">
      <c r="A736" s="23" t="s">
        <v>274</v>
      </c>
      <c r="B736" s="24"/>
      <c r="C736" s="24"/>
      <c r="D736" s="24">
        <v>717002</v>
      </c>
      <c r="E736" s="103" t="s">
        <v>510</v>
      </c>
      <c r="F736" s="104">
        <v>0</v>
      </c>
      <c r="G736" s="104">
        <v>0</v>
      </c>
      <c r="H736" s="104">
        <v>0</v>
      </c>
      <c r="I736" s="104">
        <v>20000</v>
      </c>
      <c r="J736" s="104">
        <v>0</v>
      </c>
      <c r="K736" s="104">
        <v>0</v>
      </c>
      <c r="L736" s="104">
        <v>0</v>
      </c>
    </row>
    <row r="737" spans="1:12" ht="12.75" customHeight="1" x14ac:dyDescent="0.2">
      <c r="A737" s="32"/>
      <c r="B737" s="33"/>
      <c r="C737" s="33"/>
      <c r="D737" s="33"/>
      <c r="E737" s="115"/>
      <c r="F737" s="116"/>
      <c r="G737" s="116"/>
      <c r="H737" s="116"/>
      <c r="I737" s="116"/>
      <c r="J737" s="116"/>
      <c r="K737" s="116"/>
      <c r="L737" s="116"/>
    </row>
    <row r="738" spans="1:12" ht="18.75" x14ac:dyDescent="0.2">
      <c r="A738" s="173" t="s">
        <v>154</v>
      </c>
      <c r="B738" s="173"/>
      <c r="C738" s="173"/>
      <c r="D738" s="173"/>
      <c r="E738" s="173"/>
      <c r="F738" s="110">
        <f t="shared" ref="F738:L740" si="481">F739</f>
        <v>0</v>
      </c>
      <c r="G738" s="110">
        <f t="shared" si="481"/>
        <v>0</v>
      </c>
      <c r="H738" s="110">
        <f t="shared" si="481"/>
        <v>0</v>
      </c>
      <c r="I738" s="110">
        <f t="shared" si="481"/>
        <v>0</v>
      </c>
      <c r="J738" s="110">
        <f t="shared" si="481"/>
        <v>0</v>
      </c>
      <c r="K738" s="110">
        <f t="shared" si="481"/>
        <v>0</v>
      </c>
      <c r="L738" s="110">
        <f t="shared" si="481"/>
        <v>0</v>
      </c>
    </row>
    <row r="739" spans="1:12" ht="15.75" x14ac:dyDescent="0.2">
      <c r="A739" s="172" t="s">
        <v>76</v>
      </c>
      <c r="B739" s="172"/>
      <c r="C739" s="172"/>
      <c r="D739" s="100" t="s">
        <v>333</v>
      </c>
      <c r="E739" s="100"/>
      <c r="F739" s="102">
        <f t="shared" si="481"/>
        <v>0</v>
      </c>
      <c r="G739" s="102">
        <f t="shared" si="481"/>
        <v>0</v>
      </c>
      <c r="H739" s="102">
        <f t="shared" si="481"/>
        <v>0</v>
      </c>
      <c r="I739" s="102">
        <f t="shared" si="481"/>
        <v>0</v>
      </c>
      <c r="J739" s="102">
        <f t="shared" si="481"/>
        <v>0</v>
      </c>
      <c r="K739" s="102">
        <f t="shared" si="481"/>
        <v>0</v>
      </c>
      <c r="L739" s="102">
        <f t="shared" si="481"/>
        <v>0</v>
      </c>
    </row>
    <row r="740" spans="1:12" ht="12.75" customHeight="1" outlineLevel="1" x14ac:dyDescent="0.2">
      <c r="A740" s="87" t="s">
        <v>102</v>
      </c>
      <c r="B740" s="88">
        <v>710</v>
      </c>
      <c r="C740" s="87"/>
      <c r="D740" s="88"/>
      <c r="E740" s="89" t="s">
        <v>287</v>
      </c>
      <c r="F740" s="125">
        <f>F741</f>
        <v>0</v>
      </c>
      <c r="G740" s="125">
        <f t="shared" si="481"/>
        <v>0</v>
      </c>
      <c r="H740" s="125">
        <f t="shared" si="481"/>
        <v>0</v>
      </c>
      <c r="I740" s="125">
        <f t="shared" si="481"/>
        <v>0</v>
      </c>
      <c r="J740" s="125">
        <f t="shared" si="481"/>
        <v>0</v>
      </c>
      <c r="K740" s="125">
        <f t="shared" si="481"/>
        <v>0</v>
      </c>
      <c r="L740" s="125">
        <f t="shared" si="481"/>
        <v>0</v>
      </c>
    </row>
    <row r="741" spans="1:12" ht="12.75" customHeight="1" outlineLevel="2" x14ac:dyDescent="0.2">
      <c r="A741" s="23" t="s">
        <v>102</v>
      </c>
      <c r="B741" s="24"/>
      <c r="C741" s="23" t="s">
        <v>273</v>
      </c>
      <c r="D741" s="24"/>
      <c r="E741" s="103" t="s">
        <v>312</v>
      </c>
      <c r="F741" s="104">
        <f t="shared" ref="F741:H741" si="482">SUM(F742:F743)</f>
        <v>0</v>
      </c>
      <c r="G741" s="104">
        <f t="shared" si="482"/>
        <v>0</v>
      </c>
      <c r="H741" s="104">
        <f t="shared" si="482"/>
        <v>0</v>
      </c>
      <c r="I741" s="104">
        <f t="shared" ref="I741:J741" si="483">SUM(I742:I743)</f>
        <v>0</v>
      </c>
      <c r="J741" s="104">
        <f t="shared" si="483"/>
        <v>0</v>
      </c>
      <c r="K741" s="104">
        <f t="shared" ref="K741:L741" si="484">SUM(K742:K743)</f>
        <v>0</v>
      </c>
      <c r="L741" s="104">
        <f t="shared" si="484"/>
        <v>0</v>
      </c>
    </row>
    <row r="742" spans="1:12" ht="12.75" hidden="1" customHeight="1" outlineLevel="3" x14ac:dyDescent="0.2">
      <c r="A742" s="23" t="s">
        <v>102</v>
      </c>
      <c r="B742" s="24"/>
      <c r="C742" s="23"/>
      <c r="D742" s="24">
        <v>717002</v>
      </c>
      <c r="E742" s="103" t="s">
        <v>378</v>
      </c>
      <c r="F742" s="104">
        <v>0</v>
      </c>
      <c r="G742" s="104">
        <v>0</v>
      </c>
      <c r="H742" s="104">
        <v>0</v>
      </c>
      <c r="I742" s="104">
        <v>0</v>
      </c>
      <c r="J742" s="104">
        <v>0</v>
      </c>
      <c r="K742" s="104">
        <v>0</v>
      </c>
      <c r="L742" s="104">
        <v>0</v>
      </c>
    </row>
    <row r="743" spans="1:12" ht="12.75" hidden="1" customHeight="1" outlineLevel="3" x14ac:dyDescent="0.2">
      <c r="A743" s="23" t="s">
        <v>102</v>
      </c>
      <c r="B743" s="24"/>
      <c r="C743" s="23"/>
      <c r="D743" s="24">
        <v>717002</v>
      </c>
      <c r="E743" s="103" t="s">
        <v>379</v>
      </c>
      <c r="F743" s="104">
        <v>0</v>
      </c>
      <c r="G743" s="104">
        <v>0</v>
      </c>
      <c r="H743" s="104">
        <v>0</v>
      </c>
      <c r="I743" s="104">
        <v>0</v>
      </c>
      <c r="J743" s="104">
        <v>0</v>
      </c>
      <c r="K743" s="104">
        <v>0</v>
      </c>
      <c r="L743" s="104">
        <v>0</v>
      </c>
    </row>
    <row r="744" spans="1:12" ht="12.75" customHeight="1" x14ac:dyDescent="0.2">
      <c r="A744" s="32"/>
      <c r="B744" s="33"/>
      <c r="C744" s="32"/>
      <c r="D744" s="33"/>
      <c r="E744" s="115"/>
      <c r="F744" s="116"/>
      <c r="G744" s="116"/>
      <c r="H744" s="116"/>
      <c r="I744" s="116"/>
      <c r="J744" s="116"/>
      <c r="K744" s="116"/>
      <c r="L744" s="116"/>
    </row>
    <row r="745" spans="1:12" ht="18.75" x14ac:dyDescent="0.2">
      <c r="A745" s="173" t="s">
        <v>385</v>
      </c>
      <c r="B745" s="173"/>
      <c r="C745" s="173"/>
      <c r="D745" s="173"/>
      <c r="E745" s="173"/>
      <c r="F745" s="110">
        <f t="shared" ref="F745:L748" si="485">F746</f>
        <v>0</v>
      </c>
      <c r="G745" s="110">
        <f t="shared" si="485"/>
        <v>12000</v>
      </c>
      <c r="H745" s="110">
        <f t="shared" si="485"/>
        <v>0</v>
      </c>
      <c r="I745" s="110">
        <f t="shared" si="485"/>
        <v>20000</v>
      </c>
      <c r="J745" s="110">
        <f t="shared" si="485"/>
        <v>13000</v>
      </c>
      <c r="K745" s="110">
        <f t="shared" si="485"/>
        <v>0</v>
      </c>
      <c r="L745" s="110">
        <f t="shared" si="485"/>
        <v>0</v>
      </c>
    </row>
    <row r="746" spans="1:12" ht="15.75" x14ac:dyDescent="0.2">
      <c r="A746" s="184" t="s">
        <v>78</v>
      </c>
      <c r="B746" s="184"/>
      <c r="C746" s="184"/>
      <c r="D746" s="117" t="s">
        <v>386</v>
      </c>
      <c r="E746" s="117"/>
      <c r="F746" s="102">
        <f>F747+F753</f>
        <v>0</v>
      </c>
      <c r="G746" s="102">
        <f t="shared" ref="G746:L746" si="486">G747+G753</f>
        <v>12000</v>
      </c>
      <c r="H746" s="102">
        <f t="shared" si="486"/>
        <v>0</v>
      </c>
      <c r="I746" s="102">
        <f t="shared" si="486"/>
        <v>20000</v>
      </c>
      <c r="J746" s="102">
        <f t="shared" si="486"/>
        <v>13000</v>
      </c>
      <c r="K746" s="102">
        <f t="shared" si="486"/>
        <v>0</v>
      </c>
      <c r="L746" s="102">
        <f t="shared" si="486"/>
        <v>0</v>
      </c>
    </row>
    <row r="747" spans="1:12" ht="12.75" customHeight="1" outlineLevel="1" x14ac:dyDescent="0.2">
      <c r="A747" s="90" t="s">
        <v>31</v>
      </c>
      <c r="B747" s="91">
        <v>710</v>
      </c>
      <c r="C747" s="90"/>
      <c r="D747" s="91"/>
      <c r="E747" s="89" t="s">
        <v>287</v>
      </c>
      <c r="F747" s="125">
        <f t="shared" ref="F747:L747" si="487">F748+F750</f>
        <v>0</v>
      </c>
      <c r="G747" s="125">
        <f t="shared" si="487"/>
        <v>12000</v>
      </c>
      <c r="H747" s="125">
        <f t="shared" ref="H747" si="488">H748+H750</f>
        <v>0</v>
      </c>
      <c r="I747" s="125">
        <f t="shared" si="487"/>
        <v>0</v>
      </c>
      <c r="J747" s="125">
        <f t="shared" si="487"/>
        <v>13000</v>
      </c>
      <c r="K747" s="125">
        <f t="shared" ref="K747" si="489">K748+K750</f>
        <v>0</v>
      </c>
      <c r="L747" s="125">
        <f t="shared" si="487"/>
        <v>0</v>
      </c>
    </row>
    <row r="748" spans="1:12" ht="12.75" customHeight="1" outlineLevel="2" x14ac:dyDescent="0.2">
      <c r="A748" s="81" t="s">
        <v>31</v>
      </c>
      <c r="B748" s="82"/>
      <c r="C748" s="81" t="s">
        <v>275</v>
      </c>
      <c r="D748" s="82"/>
      <c r="E748" s="123" t="s">
        <v>315</v>
      </c>
      <c r="F748" s="124">
        <f t="shared" si="485"/>
        <v>0</v>
      </c>
      <c r="G748" s="124">
        <f t="shared" si="485"/>
        <v>12000</v>
      </c>
      <c r="H748" s="124">
        <f t="shared" si="485"/>
        <v>0</v>
      </c>
      <c r="I748" s="124">
        <f t="shared" si="485"/>
        <v>0</v>
      </c>
      <c r="J748" s="124">
        <f t="shared" si="485"/>
        <v>0</v>
      </c>
      <c r="K748" s="124">
        <f t="shared" si="485"/>
        <v>0</v>
      </c>
      <c r="L748" s="124">
        <f t="shared" si="485"/>
        <v>0</v>
      </c>
    </row>
    <row r="749" spans="1:12" ht="12.75" hidden="1" customHeight="1" outlineLevel="3" x14ac:dyDescent="0.2">
      <c r="A749" s="28" t="s">
        <v>31</v>
      </c>
      <c r="B749" s="29"/>
      <c r="C749" s="29"/>
      <c r="D749" s="29">
        <v>713004</v>
      </c>
      <c r="E749" s="37" t="s">
        <v>351</v>
      </c>
      <c r="F749" s="104">
        <v>0</v>
      </c>
      <c r="G749" s="104">
        <v>12000</v>
      </c>
      <c r="H749" s="104">
        <v>0</v>
      </c>
      <c r="I749" s="104">
        <v>0</v>
      </c>
      <c r="J749" s="104">
        <v>0</v>
      </c>
      <c r="K749" s="104">
        <v>0</v>
      </c>
      <c r="L749" s="104">
        <v>0</v>
      </c>
    </row>
    <row r="750" spans="1:12" ht="12.75" customHeight="1" outlineLevel="2" collapsed="1" x14ac:dyDescent="0.2">
      <c r="A750" s="28" t="s">
        <v>31</v>
      </c>
      <c r="B750" s="24"/>
      <c r="C750" s="23" t="s">
        <v>273</v>
      </c>
      <c r="D750" s="24"/>
      <c r="E750" s="103" t="s">
        <v>312</v>
      </c>
      <c r="F750" s="104">
        <f t="shared" ref="F750:L750" si="490">F752</f>
        <v>0</v>
      </c>
      <c r="G750" s="104">
        <f t="shared" si="490"/>
        <v>0</v>
      </c>
      <c r="H750" s="104">
        <f t="shared" si="490"/>
        <v>0</v>
      </c>
      <c r="I750" s="104">
        <f t="shared" si="490"/>
        <v>0</v>
      </c>
      <c r="J750" s="104">
        <f t="shared" si="490"/>
        <v>13000</v>
      </c>
      <c r="K750" s="104">
        <f t="shared" si="490"/>
        <v>0</v>
      </c>
      <c r="L750" s="104">
        <f t="shared" si="490"/>
        <v>0</v>
      </c>
    </row>
    <row r="751" spans="1:12" ht="12.75" hidden="1" customHeight="1" outlineLevel="3" x14ac:dyDescent="0.2">
      <c r="A751" s="28" t="s">
        <v>31</v>
      </c>
      <c r="B751" s="24"/>
      <c r="C751" s="23"/>
      <c r="D751" s="24">
        <v>717001</v>
      </c>
      <c r="E751" s="103" t="s">
        <v>493</v>
      </c>
      <c r="F751" s="104">
        <v>0</v>
      </c>
      <c r="G751" s="104">
        <v>0</v>
      </c>
      <c r="H751" s="104">
        <v>22000</v>
      </c>
      <c r="I751" s="104">
        <v>22000</v>
      </c>
      <c r="J751" s="104">
        <v>0</v>
      </c>
      <c r="K751" s="104">
        <v>0</v>
      </c>
      <c r="L751" s="104">
        <v>0</v>
      </c>
    </row>
    <row r="752" spans="1:12" ht="12.75" hidden="1" customHeight="1" outlineLevel="3" x14ac:dyDescent="0.2">
      <c r="A752" s="28" t="s">
        <v>31</v>
      </c>
      <c r="B752" s="24"/>
      <c r="C752" s="23"/>
      <c r="D752" s="24">
        <v>717002</v>
      </c>
      <c r="E752" s="103" t="s">
        <v>535</v>
      </c>
      <c r="F752" s="104">
        <v>0</v>
      </c>
      <c r="G752" s="104">
        <v>0</v>
      </c>
      <c r="H752" s="104">
        <v>0</v>
      </c>
      <c r="I752" s="104">
        <v>0</v>
      </c>
      <c r="J752" s="104">
        <v>13000</v>
      </c>
      <c r="K752" s="104">
        <v>0</v>
      </c>
      <c r="L752" s="104">
        <v>0</v>
      </c>
    </row>
    <row r="753" spans="1:12" ht="12.75" customHeight="1" outlineLevel="1" x14ac:dyDescent="0.2">
      <c r="A753" s="90" t="s">
        <v>31</v>
      </c>
      <c r="B753" s="91">
        <v>720</v>
      </c>
      <c r="C753" s="90"/>
      <c r="D753" s="91"/>
      <c r="E753" s="89" t="s">
        <v>454</v>
      </c>
      <c r="F753" s="125">
        <f>F754</f>
        <v>0</v>
      </c>
      <c r="G753" s="125">
        <f t="shared" ref="G753:L753" si="491">G754</f>
        <v>0</v>
      </c>
      <c r="H753" s="125">
        <f t="shared" si="491"/>
        <v>0</v>
      </c>
      <c r="I753" s="125">
        <f t="shared" si="491"/>
        <v>20000</v>
      </c>
      <c r="J753" s="125">
        <f t="shared" si="491"/>
        <v>0</v>
      </c>
      <c r="K753" s="125">
        <f t="shared" si="491"/>
        <v>0</v>
      </c>
      <c r="L753" s="125">
        <f t="shared" si="491"/>
        <v>0</v>
      </c>
    </row>
    <row r="754" spans="1:12" ht="12.75" customHeight="1" outlineLevel="2" x14ac:dyDescent="0.2">
      <c r="A754" s="81" t="s">
        <v>31</v>
      </c>
      <c r="B754" s="82"/>
      <c r="C754" s="81" t="s">
        <v>455</v>
      </c>
      <c r="D754" s="82"/>
      <c r="E754" s="123" t="s">
        <v>511</v>
      </c>
      <c r="F754" s="124">
        <f t="shared" ref="F754:L754" si="492">F755</f>
        <v>0</v>
      </c>
      <c r="G754" s="124">
        <f t="shared" si="492"/>
        <v>0</v>
      </c>
      <c r="H754" s="124">
        <f t="shared" si="492"/>
        <v>0</v>
      </c>
      <c r="I754" s="124">
        <f t="shared" si="492"/>
        <v>20000</v>
      </c>
      <c r="J754" s="124">
        <f t="shared" si="492"/>
        <v>0</v>
      </c>
      <c r="K754" s="124">
        <f t="shared" si="492"/>
        <v>0</v>
      </c>
      <c r="L754" s="124">
        <f t="shared" si="492"/>
        <v>0</v>
      </c>
    </row>
    <row r="755" spans="1:12" ht="12.75" hidden="1" customHeight="1" outlineLevel="3" x14ac:dyDescent="0.2">
      <c r="A755" s="28" t="s">
        <v>31</v>
      </c>
      <c r="B755" s="29"/>
      <c r="C755" s="29"/>
      <c r="D755" s="29">
        <v>723001</v>
      </c>
      <c r="E755" s="37" t="s">
        <v>512</v>
      </c>
      <c r="F755" s="104">
        <v>0</v>
      </c>
      <c r="G755" s="104">
        <v>0</v>
      </c>
      <c r="H755" s="104">
        <v>0</v>
      </c>
      <c r="I755" s="104">
        <v>20000</v>
      </c>
      <c r="J755" s="104">
        <v>0</v>
      </c>
      <c r="K755" s="104">
        <v>0</v>
      </c>
      <c r="L755" s="104">
        <v>0</v>
      </c>
    </row>
    <row r="756" spans="1:12" ht="12.75" customHeight="1" x14ac:dyDescent="0.2">
      <c r="A756" s="34"/>
      <c r="B756" s="14"/>
      <c r="C756" s="14"/>
      <c r="D756" s="14"/>
      <c r="E756" s="86"/>
      <c r="F756" s="120"/>
      <c r="G756" s="120"/>
      <c r="H756" s="120"/>
      <c r="I756" s="120"/>
      <c r="J756" s="120"/>
      <c r="K756" s="120"/>
      <c r="L756" s="120"/>
    </row>
    <row r="757" spans="1:12" ht="18.75" x14ac:dyDescent="0.2">
      <c r="A757" s="173" t="s">
        <v>169</v>
      </c>
      <c r="B757" s="173"/>
      <c r="C757" s="173"/>
      <c r="D757" s="173"/>
      <c r="E757" s="173"/>
      <c r="F757" s="110">
        <f t="shared" ref="F757:L758" si="493">F758</f>
        <v>10000</v>
      </c>
      <c r="G757" s="110">
        <f t="shared" si="493"/>
        <v>0</v>
      </c>
      <c r="H757" s="110">
        <f t="shared" si="493"/>
        <v>0</v>
      </c>
      <c r="I757" s="110">
        <f t="shared" si="493"/>
        <v>0</v>
      </c>
      <c r="J757" s="110">
        <f t="shared" si="493"/>
        <v>0</v>
      </c>
      <c r="K757" s="110">
        <f t="shared" si="493"/>
        <v>0</v>
      </c>
      <c r="L757" s="110">
        <f t="shared" si="493"/>
        <v>0</v>
      </c>
    </row>
    <row r="758" spans="1:12" ht="15.75" x14ac:dyDescent="0.2">
      <c r="A758" s="199" t="s">
        <v>81</v>
      </c>
      <c r="B758" s="199"/>
      <c r="C758" s="199"/>
      <c r="D758" s="126" t="s">
        <v>28</v>
      </c>
      <c r="E758" s="126"/>
      <c r="F758" s="127">
        <f>F759</f>
        <v>10000</v>
      </c>
      <c r="G758" s="127">
        <f t="shared" si="493"/>
        <v>0</v>
      </c>
      <c r="H758" s="127">
        <f t="shared" si="493"/>
        <v>0</v>
      </c>
      <c r="I758" s="127">
        <f t="shared" si="493"/>
        <v>0</v>
      </c>
      <c r="J758" s="127">
        <f t="shared" si="493"/>
        <v>0</v>
      </c>
      <c r="K758" s="127">
        <f t="shared" si="493"/>
        <v>0</v>
      </c>
      <c r="L758" s="127">
        <f t="shared" si="493"/>
        <v>0</v>
      </c>
    </row>
    <row r="759" spans="1:12" ht="12.75" customHeight="1" outlineLevel="1" x14ac:dyDescent="0.2">
      <c r="A759" s="28" t="s">
        <v>48</v>
      </c>
      <c r="B759" s="29">
        <v>720</v>
      </c>
      <c r="C759" s="28"/>
      <c r="D759" s="29"/>
      <c r="E759" s="22" t="s">
        <v>454</v>
      </c>
      <c r="F759" s="119">
        <f t="shared" ref="F759:L759" si="494">F760</f>
        <v>10000</v>
      </c>
      <c r="G759" s="119">
        <f t="shared" si="494"/>
        <v>0</v>
      </c>
      <c r="H759" s="119">
        <f t="shared" si="494"/>
        <v>0</v>
      </c>
      <c r="I759" s="119">
        <f t="shared" si="494"/>
        <v>0</v>
      </c>
      <c r="J759" s="119">
        <f t="shared" si="494"/>
        <v>0</v>
      </c>
      <c r="K759" s="119">
        <f t="shared" si="494"/>
        <v>0</v>
      </c>
      <c r="L759" s="119">
        <f t="shared" si="494"/>
        <v>0</v>
      </c>
    </row>
    <row r="760" spans="1:12" ht="12.75" customHeight="1" outlineLevel="2" x14ac:dyDescent="0.2">
      <c r="A760" s="28" t="s">
        <v>48</v>
      </c>
      <c r="B760" s="29"/>
      <c r="C760" s="28" t="s">
        <v>455</v>
      </c>
      <c r="D760" s="29"/>
      <c r="E760" s="37" t="s">
        <v>456</v>
      </c>
      <c r="F760" s="119">
        <f t="shared" ref="F760:L760" si="495">F761</f>
        <v>10000</v>
      </c>
      <c r="G760" s="119">
        <f t="shared" si="495"/>
        <v>0</v>
      </c>
      <c r="H760" s="119">
        <f t="shared" si="495"/>
        <v>0</v>
      </c>
      <c r="I760" s="119">
        <f t="shared" si="495"/>
        <v>0</v>
      </c>
      <c r="J760" s="119">
        <f t="shared" si="495"/>
        <v>0</v>
      </c>
      <c r="K760" s="119">
        <f t="shared" si="495"/>
        <v>0</v>
      </c>
      <c r="L760" s="119">
        <f t="shared" si="495"/>
        <v>0</v>
      </c>
    </row>
    <row r="761" spans="1:12" ht="12.75" hidden="1" customHeight="1" outlineLevel="3" x14ac:dyDescent="0.2">
      <c r="A761" s="28" t="s">
        <v>48</v>
      </c>
      <c r="B761" s="29"/>
      <c r="C761" s="28"/>
      <c r="D761" s="29">
        <v>723002</v>
      </c>
      <c r="E761" s="37" t="s">
        <v>457</v>
      </c>
      <c r="F761" s="119">
        <v>10000</v>
      </c>
      <c r="G761" s="119">
        <v>0</v>
      </c>
      <c r="H761" s="119">
        <v>0</v>
      </c>
      <c r="I761" s="119">
        <v>0</v>
      </c>
      <c r="J761" s="119">
        <v>0</v>
      </c>
      <c r="K761" s="119">
        <v>0</v>
      </c>
      <c r="L761" s="119">
        <v>0</v>
      </c>
    </row>
    <row r="762" spans="1:12" ht="12.75" hidden="1" customHeight="1" outlineLevel="3" x14ac:dyDescent="0.2">
      <c r="A762" s="34"/>
      <c r="B762" s="14"/>
      <c r="C762" s="34"/>
      <c r="D762" s="14"/>
      <c r="E762" s="86"/>
      <c r="F762" s="120"/>
      <c r="G762" s="120"/>
      <c r="H762" s="120"/>
      <c r="I762" s="120"/>
      <c r="J762" s="120"/>
      <c r="K762" s="120"/>
      <c r="L762" s="120"/>
    </row>
    <row r="763" spans="1:12" ht="18.75" x14ac:dyDescent="0.2">
      <c r="A763" s="173" t="s">
        <v>167</v>
      </c>
      <c r="B763" s="173"/>
      <c r="C763" s="173"/>
      <c r="D763" s="173"/>
      <c r="E763" s="173"/>
      <c r="F763" s="110">
        <f>F764+F770+F774</f>
        <v>7716.91</v>
      </c>
      <c r="G763" s="110">
        <f t="shared" ref="G763:L763" si="496">G764+G770+G774</f>
        <v>6854.84</v>
      </c>
      <c r="H763" s="110">
        <f t="shared" si="496"/>
        <v>27323</v>
      </c>
      <c r="I763" s="110">
        <f t="shared" si="496"/>
        <v>69423</v>
      </c>
      <c r="J763" s="110">
        <f t="shared" si="496"/>
        <v>90000</v>
      </c>
      <c r="K763" s="110">
        <f t="shared" si="496"/>
        <v>27323</v>
      </c>
      <c r="L763" s="110">
        <f t="shared" si="496"/>
        <v>27323</v>
      </c>
    </row>
    <row r="764" spans="1:12" ht="15.75" x14ac:dyDescent="0.2">
      <c r="A764" s="187" t="s">
        <v>82</v>
      </c>
      <c r="B764" s="187"/>
      <c r="C764" s="187"/>
      <c r="D764" s="100" t="s">
        <v>168</v>
      </c>
      <c r="E764" s="100"/>
      <c r="F764" s="102">
        <f t="shared" ref="F764:L766" si="497">F765</f>
        <v>3900</v>
      </c>
      <c r="G764" s="102">
        <f t="shared" si="497"/>
        <v>0</v>
      </c>
      <c r="H764" s="102">
        <f t="shared" si="497"/>
        <v>0</v>
      </c>
      <c r="I764" s="102">
        <f t="shared" si="497"/>
        <v>3100</v>
      </c>
      <c r="J764" s="102">
        <f t="shared" si="497"/>
        <v>0</v>
      </c>
      <c r="K764" s="102">
        <f t="shared" si="497"/>
        <v>0</v>
      </c>
      <c r="L764" s="102">
        <f t="shared" si="497"/>
        <v>0</v>
      </c>
    </row>
    <row r="765" spans="1:12" outlineLevel="1" x14ac:dyDescent="0.2">
      <c r="A765" s="23" t="s">
        <v>94</v>
      </c>
      <c r="B765" s="24">
        <v>710</v>
      </c>
      <c r="C765" s="23"/>
      <c r="D765" s="24"/>
      <c r="E765" s="22" t="s">
        <v>287</v>
      </c>
      <c r="F765" s="104">
        <f>F766+F768</f>
        <v>3900</v>
      </c>
      <c r="G765" s="104">
        <f t="shared" ref="G765:L765" si="498">G766+G768</f>
        <v>0</v>
      </c>
      <c r="H765" s="104">
        <f t="shared" si="498"/>
        <v>0</v>
      </c>
      <c r="I765" s="104">
        <f t="shared" si="498"/>
        <v>3100</v>
      </c>
      <c r="J765" s="104">
        <f t="shared" si="498"/>
        <v>0</v>
      </c>
      <c r="K765" s="104">
        <f t="shared" si="498"/>
        <v>0</v>
      </c>
      <c r="L765" s="104">
        <f t="shared" si="498"/>
        <v>0</v>
      </c>
    </row>
    <row r="766" spans="1:12" outlineLevel="2" x14ac:dyDescent="0.2">
      <c r="A766" s="23" t="s">
        <v>94</v>
      </c>
      <c r="B766" s="24"/>
      <c r="C766" s="24">
        <v>713</v>
      </c>
      <c r="D766" s="24"/>
      <c r="E766" s="103" t="s">
        <v>315</v>
      </c>
      <c r="F766" s="104">
        <f t="shared" si="497"/>
        <v>3900</v>
      </c>
      <c r="G766" s="104">
        <f t="shared" si="497"/>
        <v>0</v>
      </c>
      <c r="H766" s="104">
        <f t="shared" si="497"/>
        <v>0</v>
      </c>
      <c r="I766" s="104">
        <f t="shared" si="497"/>
        <v>0</v>
      </c>
      <c r="J766" s="104">
        <f t="shared" si="497"/>
        <v>0</v>
      </c>
      <c r="K766" s="104">
        <f t="shared" si="497"/>
        <v>0</v>
      </c>
      <c r="L766" s="104">
        <f t="shared" si="497"/>
        <v>0</v>
      </c>
    </row>
    <row r="767" spans="1:12" hidden="1" outlineLevel="3" collapsed="1" x14ac:dyDescent="0.2">
      <c r="A767" s="23" t="s">
        <v>94</v>
      </c>
      <c r="B767" s="24"/>
      <c r="C767" s="24"/>
      <c r="D767" s="24">
        <v>713004</v>
      </c>
      <c r="E767" s="103" t="s">
        <v>373</v>
      </c>
      <c r="F767" s="104">
        <v>3900</v>
      </c>
      <c r="G767" s="104">
        <v>0</v>
      </c>
      <c r="H767" s="104">
        <v>0</v>
      </c>
      <c r="I767" s="104">
        <v>0</v>
      </c>
      <c r="J767" s="104">
        <v>0</v>
      </c>
      <c r="K767" s="104">
        <v>0</v>
      </c>
      <c r="L767" s="104">
        <v>0</v>
      </c>
    </row>
    <row r="768" spans="1:12" outlineLevel="2" collapsed="1" x14ac:dyDescent="0.2">
      <c r="A768" s="23" t="s">
        <v>94</v>
      </c>
      <c r="B768" s="24"/>
      <c r="C768" s="24">
        <v>714</v>
      </c>
      <c r="D768" s="24"/>
      <c r="E768" s="103" t="s">
        <v>514</v>
      </c>
      <c r="F768" s="104">
        <f>F769</f>
        <v>0</v>
      </c>
      <c r="G768" s="104">
        <f t="shared" ref="G768:L768" si="499">G769</f>
        <v>0</v>
      </c>
      <c r="H768" s="104">
        <f t="shared" si="499"/>
        <v>0</v>
      </c>
      <c r="I768" s="104">
        <f t="shared" si="499"/>
        <v>3100</v>
      </c>
      <c r="J768" s="104">
        <f t="shared" si="499"/>
        <v>0</v>
      </c>
      <c r="K768" s="104">
        <f t="shared" si="499"/>
        <v>0</v>
      </c>
      <c r="L768" s="104">
        <f t="shared" si="499"/>
        <v>0</v>
      </c>
    </row>
    <row r="769" spans="1:12" hidden="1" outlineLevel="3" collapsed="1" x14ac:dyDescent="0.2">
      <c r="A769" s="23" t="s">
        <v>94</v>
      </c>
      <c r="B769" s="24"/>
      <c r="C769" s="24"/>
      <c r="D769" s="24">
        <v>714004</v>
      </c>
      <c r="E769" s="103" t="s">
        <v>513</v>
      </c>
      <c r="F769" s="104">
        <v>0</v>
      </c>
      <c r="G769" s="104">
        <v>0</v>
      </c>
      <c r="H769" s="104">
        <v>0</v>
      </c>
      <c r="I769" s="104">
        <v>3100</v>
      </c>
      <c r="J769" s="104">
        <v>0</v>
      </c>
      <c r="K769" s="104">
        <v>0</v>
      </c>
      <c r="L769" s="104">
        <v>0</v>
      </c>
    </row>
    <row r="770" spans="1:12" s="3" customFormat="1" ht="15.75" x14ac:dyDescent="0.2">
      <c r="A770" s="184" t="s">
        <v>241</v>
      </c>
      <c r="B770" s="184"/>
      <c r="C770" s="184"/>
      <c r="D770" s="117" t="s">
        <v>371</v>
      </c>
      <c r="E770" s="117"/>
      <c r="F770" s="118">
        <f t="shared" ref="F770:L772" si="500">F771</f>
        <v>0</v>
      </c>
      <c r="G770" s="118">
        <f t="shared" si="500"/>
        <v>0</v>
      </c>
      <c r="H770" s="118">
        <f t="shared" si="500"/>
        <v>0</v>
      </c>
      <c r="I770" s="118">
        <f t="shared" si="500"/>
        <v>30000</v>
      </c>
      <c r="J770" s="118">
        <f t="shared" si="500"/>
        <v>30000</v>
      </c>
      <c r="K770" s="118">
        <f t="shared" si="500"/>
        <v>0</v>
      </c>
      <c r="L770" s="118">
        <f t="shared" si="500"/>
        <v>0</v>
      </c>
    </row>
    <row r="771" spans="1:12" s="3" customFormat="1" outlineLevel="1" x14ac:dyDescent="0.2">
      <c r="A771" s="28" t="s">
        <v>94</v>
      </c>
      <c r="B771" s="29">
        <v>710</v>
      </c>
      <c r="C771" s="28"/>
      <c r="D771" s="29"/>
      <c r="E771" s="160" t="s">
        <v>287</v>
      </c>
      <c r="F771" s="119">
        <f t="shared" si="500"/>
        <v>0</v>
      </c>
      <c r="G771" s="119">
        <f t="shared" si="500"/>
        <v>0</v>
      </c>
      <c r="H771" s="119">
        <f t="shared" si="500"/>
        <v>0</v>
      </c>
      <c r="I771" s="119">
        <f t="shared" si="500"/>
        <v>30000</v>
      </c>
      <c r="J771" s="119">
        <f t="shared" si="500"/>
        <v>30000</v>
      </c>
      <c r="K771" s="119">
        <f t="shared" si="500"/>
        <v>0</v>
      </c>
      <c r="L771" s="119">
        <f t="shared" si="500"/>
        <v>0</v>
      </c>
    </row>
    <row r="772" spans="1:12" s="3" customFormat="1" outlineLevel="2" x14ac:dyDescent="0.2">
      <c r="A772" s="28" t="s">
        <v>94</v>
      </c>
      <c r="B772" s="29"/>
      <c r="C772" s="29">
        <v>717</v>
      </c>
      <c r="D772" s="29"/>
      <c r="E772" s="37" t="s">
        <v>312</v>
      </c>
      <c r="F772" s="119">
        <f t="shared" si="500"/>
        <v>0</v>
      </c>
      <c r="G772" s="119">
        <f t="shared" si="500"/>
        <v>0</v>
      </c>
      <c r="H772" s="119">
        <f t="shared" si="500"/>
        <v>0</v>
      </c>
      <c r="I772" s="119">
        <f t="shared" si="500"/>
        <v>30000</v>
      </c>
      <c r="J772" s="119">
        <f t="shared" si="500"/>
        <v>30000</v>
      </c>
      <c r="K772" s="119">
        <f t="shared" si="500"/>
        <v>0</v>
      </c>
      <c r="L772" s="119">
        <f t="shared" si="500"/>
        <v>0</v>
      </c>
    </row>
    <row r="773" spans="1:12" s="3" customFormat="1" hidden="1" outlineLevel="3" collapsed="1" x14ac:dyDescent="0.2">
      <c r="A773" s="28" t="s">
        <v>94</v>
      </c>
      <c r="B773" s="29"/>
      <c r="C773" s="29"/>
      <c r="D773" s="29">
        <v>717001</v>
      </c>
      <c r="E773" s="37" t="s">
        <v>515</v>
      </c>
      <c r="F773" s="119">
        <v>0</v>
      </c>
      <c r="G773" s="119">
        <v>0</v>
      </c>
      <c r="H773" s="119">
        <v>0</v>
      </c>
      <c r="I773" s="119">
        <v>30000</v>
      </c>
      <c r="J773" s="164">
        <v>30000</v>
      </c>
      <c r="K773" s="164">
        <v>0</v>
      </c>
      <c r="L773" s="164">
        <v>0</v>
      </c>
    </row>
    <row r="774" spans="1:12" ht="15.75" x14ac:dyDescent="0.2">
      <c r="A774" s="172" t="s">
        <v>242</v>
      </c>
      <c r="B774" s="172"/>
      <c r="C774" s="172"/>
      <c r="D774" s="100" t="s">
        <v>14</v>
      </c>
      <c r="E774" s="100"/>
      <c r="F774" s="102">
        <f t="shared" ref="F774:L775" si="501">F775</f>
        <v>3816.91</v>
      </c>
      <c r="G774" s="102">
        <f t="shared" si="501"/>
        <v>6854.84</v>
      </c>
      <c r="H774" s="102">
        <f t="shared" si="501"/>
        <v>27323</v>
      </c>
      <c r="I774" s="102">
        <f t="shared" si="501"/>
        <v>36323</v>
      </c>
      <c r="J774" s="102">
        <f t="shared" si="501"/>
        <v>60000</v>
      </c>
      <c r="K774" s="102">
        <f t="shared" si="501"/>
        <v>27323</v>
      </c>
      <c r="L774" s="102">
        <f t="shared" si="501"/>
        <v>27323</v>
      </c>
    </row>
    <row r="775" spans="1:12" outlineLevel="1" x14ac:dyDescent="0.2">
      <c r="A775" s="23" t="s">
        <v>103</v>
      </c>
      <c r="B775" s="24">
        <v>710</v>
      </c>
      <c r="C775" s="23"/>
      <c r="D775" s="24"/>
      <c r="E775" s="22" t="s">
        <v>287</v>
      </c>
      <c r="F775" s="104">
        <f t="shared" si="501"/>
        <v>3816.91</v>
      </c>
      <c r="G775" s="104">
        <f t="shared" si="501"/>
        <v>6854.84</v>
      </c>
      <c r="H775" s="104">
        <f t="shared" si="501"/>
        <v>27323</v>
      </c>
      <c r="I775" s="104">
        <f t="shared" si="501"/>
        <v>36323</v>
      </c>
      <c r="J775" s="104">
        <f t="shared" si="501"/>
        <v>60000</v>
      </c>
      <c r="K775" s="104">
        <f t="shared" si="501"/>
        <v>27323</v>
      </c>
      <c r="L775" s="104">
        <f t="shared" si="501"/>
        <v>27323</v>
      </c>
    </row>
    <row r="776" spans="1:12" outlineLevel="2" x14ac:dyDescent="0.2">
      <c r="A776" s="23" t="s">
        <v>103</v>
      </c>
      <c r="B776" s="24"/>
      <c r="C776" s="24">
        <v>717</v>
      </c>
      <c r="D776" s="24"/>
      <c r="E776" s="37" t="s">
        <v>312</v>
      </c>
      <c r="F776" s="104">
        <f t="shared" ref="F776:L776" si="502">SUM(F777:F777)</f>
        <v>3816.91</v>
      </c>
      <c r="G776" s="104">
        <f t="shared" si="502"/>
        <v>6854.84</v>
      </c>
      <c r="H776" s="104">
        <f t="shared" si="502"/>
        <v>27323</v>
      </c>
      <c r="I776" s="104">
        <f t="shared" si="502"/>
        <v>36323</v>
      </c>
      <c r="J776" s="104">
        <f t="shared" si="502"/>
        <v>60000</v>
      </c>
      <c r="K776" s="104">
        <f t="shared" si="502"/>
        <v>27323</v>
      </c>
      <c r="L776" s="104">
        <f t="shared" si="502"/>
        <v>27323</v>
      </c>
    </row>
    <row r="777" spans="1:12" hidden="1" outlineLevel="3" x14ac:dyDescent="0.2">
      <c r="A777" s="23" t="s">
        <v>103</v>
      </c>
      <c r="B777" s="24"/>
      <c r="C777" s="23"/>
      <c r="D777" s="24">
        <v>717002</v>
      </c>
      <c r="E777" s="103" t="s">
        <v>431</v>
      </c>
      <c r="F777" s="104">
        <v>3816.91</v>
      </c>
      <c r="G777" s="104">
        <v>6854.84</v>
      </c>
      <c r="H777" s="104">
        <v>27323</v>
      </c>
      <c r="I777" s="104">
        <v>36323</v>
      </c>
      <c r="J777" s="104">
        <v>60000</v>
      </c>
      <c r="K777" s="104">
        <v>27323</v>
      </c>
      <c r="L777" s="104">
        <v>27323</v>
      </c>
    </row>
    <row r="778" spans="1:12" x14ac:dyDescent="0.2">
      <c r="A778" s="86"/>
      <c r="B778" s="108"/>
      <c r="C778" s="108"/>
      <c r="D778" s="108"/>
      <c r="E778" s="108"/>
      <c r="F778" s="114"/>
      <c r="G778" s="114"/>
      <c r="H778" s="114"/>
      <c r="I778" s="114"/>
      <c r="J778" s="114"/>
      <c r="K778" s="114"/>
      <c r="L778" s="114"/>
    </row>
    <row r="779" spans="1:12" ht="18.75" x14ac:dyDescent="0.2">
      <c r="A779" s="185" t="s">
        <v>57</v>
      </c>
      <c r="B779" s="185"/>
      <c r="C779" s="185"/>
      <c r="D779" s="185"/>
      <c r="E779" s="185"/>
      <c r="F779" s="74">
        <f t="shared" ref="F779:L779" si="503">F667+F674+F689+F695+F705+F714+F738+F745+F757+F763</f>
        <v>609807.72000000009</v>
      </c>
      <c r="G779" s="74">
        <f t="shared" si="503"/>
        <v>1482843.9000000001</v>
      </c>
      <c r="H779" s="74">
        <f t="shared" si="503"/>
        <v>148673</v>
      </c>
      <c r="I779" s="74">
        <f t="shared" si="503"/>
        <v>255773</v>
      </c>
      <c r="J779" s="74">
        <f t="shared" si="503"/>
        <v>1858850</v>
      </c>
      <c r="K779" s="74">
        <f t="shared" si="503"/>
        <v>107173</v>
      </c>
      <c r="L779" s="74">
        <f t="shared" si="503"/>
        <v>107173</v>
      </c>
    </row>
    <row r="780" spans="1:12" x14ac:dyDescent="0.2">
      <c r="A780" s="108"/>
      <c r="B780" s="108"/>
      <c r="C780" s="108"/>
      <c r="D780" s="108"/>
      <c r="E780" s="108"/>
      <c r="F780" s="114"/>
      <c r="G780" s="114"/>
      <c r="H780" s="114"/>
      <c r="I780" s="114"/>
      <c r="J780" s="114"/>
      <c r="K780" s="114"/>
      <c r="L780" s="114"/>
    </row>
    <row r="781" spans="1:12" ht="30" customHeight="1" x14ac:dyDescent="0.2">
      <c r="A781" s="174" t="s">
        <v>30</v>
      </c>
      <c r="B781" s="174"/>
      <c r="C781" s="174"/>
      <c r="D781" s="174"/>
      <c r="E781" s="174"/>
      <c r="F781" s="10" t="s">
        <v>440</v>
      </c>
      <c r="G781" s="10" t="s">
        <v>499</v>
      </c>
      <c r="H781" s="10" t="s">
        <v>498</v>
      </c>
      <c r="I781" s="10" t="s">
        <v>497</v>
      </c>
      <c r="J781" s="10" t="s">
        <v>390</v>
      </c>
      <c r="K781" s="10" t="s">
        <v>442</v>
      </c>
      <c r="L781" s="10" t="s">
        <v>532</v>
      </c>
    </row>
    <row r="782" spans="1:12" ht="15" customHeight="1" x14ac:dyDescent="0.2">
      <c r="A782" s="79"/>
      <c r="B782" s="79"/>
      <c r="C782" s="79"/>
      <c r="D782" s="79"/>
      <c r="E782" s="79"/>
      <c r="F782" s="75"/>
      <c r="G782" s="75"/>
      <c r="H782" s="75"/>
      <c r="I782" s="75"/>
      <c r="J782" s="75"/>
      <c r="K782" s="75"/>
      <c r="L782" s="75"/>
    </row>
    <row r="783" spans="1:12" ht="18.75" x14ac:dyDescent="0.2">
      <c r="A783" s="173" t="s">
        <v>169</v>
      </c>
      <c r="B783" s="173"/>
      <c r="C783" s="173"/>
      <c r="D783" s="173"/>
      <c r="E783" s="173"/>
      <c r="F783" s="128">
        <f t="shared" ref="F783:L788" si="504">F784</f>
        <v>66163.320000000007</v>
      </c>
      <c r="G783" s="128">
        <f t="shared" si="504"/>
        <v>300460.87</v>
      </c>
      <c r="H783" s="128">
        <f t="shared" si="504"/>
        <v>93000</v>
      </c>
      <c r="I783" s="128">
        <f t="shared" si="504"/>
        <v>93500</v>
      </c>
      <c r="J783" s="128">
        <f t="shared" si="504"/>
        <v>140400</v>
      </c>
      <c r="K783" s="128">
        <f t="shared" si="504"/>
        <v>187800</v>
      </c>
      <c r="L783" s="128">
        <f t="shared" si="504"/>
        <v>187800</v>
      </c>
    </row>
    <row r="784" spans="1:12" ht="15.75" x14ac:dyDescent="0.2">
      <c r="A784" s="184" t="s">
        <v>81</v>
      </c>
      <c r="B784" s="184"/>
      <c r="C784" s="184"/>
      <c r="D784" s="117" t="s">
        <v>28</v>
      </c>
      <c r="E784" s="117"/>
      <c r="F784" s="129">
        <f t="shared" ref="F784:L784" si="505">F785+F788</f>
        <v>66163.320000000007</v>
      </c>
      <c r="G784" s="129">
        <f t="shared" si="505"/>
        <v>300460.87</v>
      </c>
      <c r="H784" s="129">
        <f t="shared" ref="H784" si="506">H785+H788</f>
        <v>93000</v>
      </c>
      <c r="I784" s="129">
        <f t="shared" si="505"/>
        <v>93500</v>
      </c>
      <c r="J784" s="129">
        <f t="shared" si="505"/>
        <v>140400</v>
      </c>
      <c r="K784" s="129">
        <f t="shared" ref="K784" si="507">K785+K788</f>
        <v>187800</v>
      </c>
      <c r="L784" s="129">
        <f t="shared" si="505"/>
        <v>187800</v>
      </c>
    </row>
    <row r="785" spans="1:12" s="14" customFormat="1" ht="12.75" customHeight="1" outlineLevel="1" x14ac:dyDescent="0.2">
      <c r="A785" s="28" t="s">
        <v>105</v>
      </c>
      <c r="B785" s="29">
        <v>810</v>
      </c>
      <c r="C785" s="29"/>
      <c r="D785" s="29"/>
      <c r="E785" s="38" t="s">
        <v>461</v>
      </c>
      <c r="F785" s="80">
        <f t="shared" si="504"/>
        <v>35800</v>
      </c>
      <c r="G785" s="80">
        <f t="shared" si="504"/>
        <v>1085</v>
      </c>
      <c r="H785" s="80">
        <f t="shared" si="504"/>
        <v>0</v>
      </c>
      <c r="I785" s="80">
        <f t="shared" si="504"/>
        <v>500</v>
      </c>
      <c r="J785" s="80">
        <f t="shared" si="504"/>
        <v>0</v>
      </c>
      <c r="K785" s="80">
        <f t="shared" si="504"/>
        <v>0</v>
      </c>
      <c r="L785" s="80">
        <f t="shared" si="504"/>
        <v>0</v>
      </c>
    </row>
    <row r="786" spans="1:12" s="14" customFormat="1" ht="12.75" customHeight="1" outlineLevel="2" x14ac:dyDescent="0.2">
      <c r="A786" s="28" t="s">
        <v>105</v>
      </c>
      <c r="B786" s="29"/>
      <c r="C786" s="28" t="s">
        <v>459</v>
      </c>
      <c r="D786" s="29"/>
      <c r="E786" s="38" t="s">
        <v>460</v>
      </c>
      <c r="F786" s="80">
        <f t="shared" si="504"/>
        <v>35800</v>
      </c>
      <c r="G786" s="80">
        <f t="shared" si="504"/>
        <v>1085</v>
      </c>
      <c r="H786" s="80">
        <f t="shared" si="504"/>
        <v>0</v>
      </c>
      <c r="I786" s="80">
        <f t="shared" si="504"/>
        <v>500</v>
      </c>
      <c r="J786" s="80">
        <f t="shared" si="504"/>
        <v>0</v>
      </c>
      <c r="K786" s="80">
        <f t="shared" si="504"/>
        <v>0</v>
      </c>
      <c r="L786" s="80">
        <f t="shared" si="504"/>
        <v>0</v>
      </c>
    </row>
    <row r="787" spans="1:12" s="14" customFormat="1" ht="12.75" hidden="1" customHeight="1" outlineLevel="3" x14ac:dyDescent="0.2">
      <c r="A787" s="28" t="s">
        <v>105</v>
      </c>
      <c r="B787" s="29"/>
      <c r="C787" s="28"/>
      <c r="D787" s="29">
        <v>819002</v>
      </c>
      <c r="E787" s="38" t="s">
        <v>458</v>
      </c>
      <c r="F787" s="80">
        <v>35800</v>
      </c>
      <c r="G787" s="80">
        <v>1085</v>
      </c>
      <c r="H787" s="80">
        <v>0</v>
      </c>
      <c r="I787" s="80">
        <v>500</v>
      </c>
      <c r="J787" s="80">
        <v>0</v>
      </c>
      <c r="K787" s="80">
        <v>0</v>
      </c>
      <c r="L787" s="80">
        <v>0</v>
      </c>
    </row>
    <row r="788" spans="1:12" s="14" customFormat="1" ht="12.75" customHeight="1" outlineLevel="1" x14ac:dyDescent="0.2">
      <c r="A788" s="28" t="s">
        <v>105</v>
      </c>
      <c r="B788" s="29">
        <v>820</v>
      </c>
      <c r="C788" s="29"/>
      <c r="D788" s="29"/>
      <c r="E788" s="38" t="s">
        <v>288</v>
      </c>
      <c r="F788" s="80">
        <f t="shared" si="504"/>
        <v>30363.32</v>
      </c>
      <c r="G788" s="80">
        <f t="shared" si="504"/>
        <v>299375.87</v>
      </c>
      <c r="H788" s="80">
        <f t="shared" si="504"/>
        <v>93000</v>
      </c>
      <c r="I788" s="80">
        <f t="shared" si="504"/>
        <v>93000</v>
      </c>
      <c r="J788" s="80">
        <f t="shared" si="504"/>
        <v>140400</v>
      </c>
      <c r="K788" s="80">
        <f t="shared" si="504"/>
        <v>187800</v>
      </c>
      <c r="L788" s="80">
        <f t="shared" si="504"/>
        <v>187800</v>
      </c>
    </row>
    <row r="789" spans="1:12" s="14" customFormat="1" ht="12.75" customHeight="1" outlineLevel="2" x14ac:dyDescent="0.2">
      <c r="A789" s="28" t="s">
        <v>105</v>
      </c>
      <c r="B789" s="29"/>
      <c r="C789" s="28" t="s">
        <v>250</v>
      </c>
      <c r="D789" s="29"/>
      <c r="E789" s="38" t="s">
        <v>317</v>
      </c>
      <c r="F789" s="80">
        <f>SUM(F790:F793)</f>
        <v>30363.32</v>
      </c>
      <c r="G789" s="80">
        <f t="shared" ref="G789:H789" si="508">SUM(G790:G793)</f>
        <v>299375.87</v>
      </c>
      <c r="H789" s="80">
        <f t="shared" si="508"/>
        <v>93000</v>
      </c>
      <c r="I789" s="80">
        <f t="shared" ref="I789:J789" si="509">SUM(I790:I793)</f>
        <v>93000</v>
      </c>
      <c r="J789" s="80">
        <f t="shared" si="509"/>
        <v>140400</v>
      </c>
      <c r="K789" s="80">
        <f t="shared" ref="K789:L789" si="510">SUM(K790:K793)</f>
        <v>187800</v>
      </c>
      <c r="L789" s="80">
        <f t="shared" si="510"/>
        <v>187800</v>
      </c>
    </row>
    <row r="790" spans="1:12" s="14" customFormat="1" ht="12.75" hidden="1" customHeight="1" outlineLevel="3" x14ac:dyDescent="0.2">
      <c r="A790" s="28" t="s">
        <v>105</v>
      </c>
      <c r="B790" s="29"/>
      <c r="C790" s="28"/>
      <c r="D790" s="29">
        <v>821005</v>
      </c>
      <c r="E790" s="38" t="s">
        <v>412</v>
      </c>
      <c r="F790" s="80">
        <v>12094.59</v>
      </c>
      <c r="G790" s="161">
        <v>252875.87</v>
      </c>
      <c r="H790" s="80">
        <v>0</v>
      </c>
      <c r="I790" s="80">
        <v>0</v>
      </c>
      <c r="J790" s="80">
        <v>0</v>
      </c>
      <c r="K790" s="80">
        <v>0</v>
      </c>
      <c r="L790" s="80">
        <v>0</v>
      </c>
    </row>
    <row r="791" spans="1:12" s="14" customFormat="1" ht="12.75" hidden="1" customHeight="1" outlineLevel="3" x14ac:dyDescent="0.2">
      <c r="A791" s="28" t="s">
        <v>105</v>
      </c>
      <c r="B791" s="29"/>
      <c r="C791" s="28"/>
      <c r="D791" s="29">
        <v>821005</v>
      </c>
      <c r="E791" s="38" t="s">
        <v>411</v>
      </c>
      <c r="F791" s="80">
        <v>0</v>
      </c>
      <c r="G791" s="161">
        <v>46500</v>
      </c>
      <c r="H791" s="80">
        <v>93000</v>
      </c>
      <c r="I791" s="80">
        <v>93000</v>
      </c>
      <c r="J791" s="80">
        <v>93000</v>
      </c>
      <c r="K791" s="80">
        <v>93000</v>
      </c>
      <c r="L791" s="80">
        <v>93000</v>
      </c>
    </row>
    <row r="792" spans="1:12" s="14" customFormat="1" ht="12.75" hidden="1" customHeight="1" outlineLevel="3" x14ac:dyDescent="0.2">
      <c r="A792" s="28" t="s">
        <v>105</v>
      </c>
      <c r="B792" s="29"/>
      <c r="C792" s="28"/>
      <c r="D792" s="29">
        <v>821005</v>
      </c>
      <c r="E792" s="38" t="s">
        <v>536</v>
      </c>
      <c r="F792" s="80">
        <v>0</v>
      </c>
      <c r="G792" s="161">
        <v>0</v>
      </c>
      <c r="H792" s="80">
        <v>0</v>
      </c>
      <c r="I792" s="80">
        <v>0</v>
      </c>
      <c r="J792" s="80">
        <f>7900*6</f>
        <v>47400</v>
      </c>
      <c r="K792" s="80">
        <f>7900*12</f>
        <v>94800</v>
      </c>
      <c r="L792" s="80">
        <f>7900*12</f>
        <v>94800</v>
      </c>
    </row>
    <row r="793" spans="1:12" s="14" customFormat="1" ht="12.75" hidden="1" customHeight="1" outlineLevel="3" x14ac:dyDescent="0.2">
      <c r="A793" s="28" t="s">
        <v>105</v>
      </c>
      <c r="B793" s="29"/>
      <c r="C793" s="28"/>
      <c r="D793" s="29">
        <v>821005</v>
      </c>
      <c r="E793" s="38" t="s">
        <v>413</v>
      </c>
      <c r="F793" s="80">
        <v>18268.73</v>
      </c>
      <c r="G793" s="161">
        <v>0</v>
      </c>
      <c r="H793" s="80">
        <v>0</v>
      </c>
      <c r="I793" s="80">
        <v>0</v>
      </c>
      <c r="J793" s="80">
        <v>0</v>
      </c>
      <c r="K793" s="80">
        <v>0</v>
      </c>
      <c r="L793" s="80">
        <v>0</v>
      </c>
    </row>
    <row r="794" spans="1:12" s="14" customFormat="1" ht="12.75" customHeight="1" x14ac:dyDescent="0.2">
      <c r="A794" s="34"/>
      <c r="C794" s="34"/>
      <c r="F794" s="83"/>
      <c r="G794" s="83"/>
      <c r="H794" s="83"/>
      <c r="I794" s="83"/>
      <c r="J794" s="83"/>
      <c r="K794" s="83"/>
      <c r="L794" s="83"/>
    </row>
    <row r="795" spans="1:12" s="16" customFormat="1" ht="18.75" customHeight="1" x14ac:dyDescent="0.2">
      <c r="A795" s="203" t="s">
        <v>249</v>
      </c>
      <c r="B795" s="203"/>
      <c r="C795" s="203"/>
      <c r="D795" s="203"/>
      <c r="E795" s="203"/>
      <c r="F795" s="76">
        <f t="shared" ref="F795:H795" si="511">F783</f>
        <v>66163.320000000007</v>
      </c>
      <c r="G795" s="76">
        <f t="shared" si="511"/>
        <v>300460.87</v>
      </c>
      <c r="H795" s="76">
        <f t="shared" si="511"/>
        <v>93000</v>
      </c>
      <c r="I795" s="76">
        <f t="shared" ref="I795:J795" si="512">I783</f>
        <v>93500</v>
      </c>
      <c r="J795" s="76">
        <f t="shared" si="512"/>
        <v>140400</v>
      </c>
      <c r="K795" s="76">
        <f t="shared" ref="K795:L795" si="513">K783</f>
        <v>187800</v>
      </c>
      <c r="L795" s="76">
        <f t="shared" si="513"/>
        <v>187800</v>
      </c>
    </row>
    <row r="796" spans="1:12" s="15" customFormat="1" ht="15" customHeight="1" x14ac:dyDescent="0.2">
      <c r="A796" s="86"/>
      <c r="B796" s="108"/>
      <c r="C796" s="108"/>
      <c r="D796" s="108"/>
      <c r="E796" s="108"/>
      <c r="F796" s="114"/>
      <c r="G796" s="114"/>
      <c r="H796" s="114"/>
      <c r="I796" s="114"/>
      <c r="J796" s="114"/>
      <c r="K796" s="114"/>
      <c r="L796" s="114"/>
    </row>
    <row r="797" spans="1:12" s="15" customFormat="1" ht="15" customHeight="1" x14ac:dyDescent="0.2">
      <c r="A797" s="86"/>
      <c r="B797" s="86"/>
      <c r="C797" s="86"/>
      <c r="D797" s="130"/>
      <c r="E797" s="131"/>
      <c r="F797" s="120"/>
      <c r="G797" s="120"/>
      <c r="H797" s="120"/>
      <c r="I797" s="120"/>
      <c r="J797" s="120"/>
      <c r="K797" s="120"/>
      <c r="L797" s="120"/>
    </row>
    <row r="798" spans="1:12" s="15" customFormat="1" ht="19.5" customHeight="1" x14ac:dyDescent="0.2">
      <c r="A798" s="195" t="s">
        <v>90</v>
      </c>
      <c r="B798" s="196"/>
      <c r="C798" s="196"/>
      <c r="D798" s="196"/>
      <c r="E798" s="197"/>
      <c r="F798" s="132">
        <f t="shared" ref="F798:L798" si="514">F663+F779</f>
        <v>2322302.5399999996</v>
      </c>
      <c r="G798" s="132">
        <f t="shared" si="514"/>
        <v>3201928.4400000004</v>
      </c>
      <c r="H798" s="132">
        <f t="shared" si="514"/>
        <v>1879424</v>
      </c>
      <c r="I798" s="132">
        <f t="shared" si="514"/>
        <v>2167882</v>
      </c>
      <c r="J798" s="132">
        <f t="shared" si="514"/>
        <v>4059027</v>
      </c>
      <c r="K798" s="132">
        <f t="shared" si="514"/>
        <v>2353965</v>
      </c>
      <c r="L798" s="132">
        <f t="shared" si="514"/>
        <v>2426786</v>
      </c>
    </row>
    <row r="799" spans="1:12" s="15" customFormat="1" ht="15" customHeight="1" x14ac:dyDescent="0.2">
      <c r="A799" s="86"/>
      <c r="B799" s="108"/>
      <c r="C799" s="108"/>
      <c r="D799" s="108"/>
      <c r="E799" s="108"/>
      <c r="F799" s="114"/>
      <c r="G799" s="114"/>
      <c r="H799" s="114"/>
      <c r="I799" s="114"/>
      <c r="J799" s="114"/>
      <c r="K799" s="114"/>
      <c r="L799" s="114"/>
    </row>
    <row r="800" spans="1:12" customFormat="1" ht="30" customHeight="1" x14ac:dyDescent="0.2">
      <c r="A800" s="198" t="s">
        <v>83</v>
      </c>
      <c r="B800" s="198"/>
      <c r="C800" s="198"/>
      <c r="D800" s="198"/>
      <c r="E800" s="198"/>
      <c r="F800" s="145" t="s">
        <v>440</v>
      </c>
      <c r="G800" s="145" t="s">
        <v>499</v>
      </c>
      <c r="H800" s="145" t="s">
        <v>498</v>
      </c>
      <c r="I800" s="145" t="s">
        <v>497</v>
      </c>
      <c r="J800" s="145" t="s">
        <v>390</v>
      </c>
      <c r="K800" s="145" t="s">
        <v>442</v>
      </c>
      <c r="L800" s="145" t="s">
        <v>532</v>
      </c>
    </row>
    <row r="801" spans="1:12" s="16" customFormat="1" ht="18.75" customHeight="1" x14ac:dyDescent="0.2">
      <c r="A801" s="194" t="s">
        <v>59</v>
      </c>
      <c r="B801" s="194"/>
      <c r="C801" s="194"/>
      <c r="D801" s="194"/>
      <c r="E801" s="194"/>
      <c r="F801" s="61">
        <f>Príjmy!F108</f>
        <v>2593878.5499999998</v>
      </c>
      <c r="G801" s="61">
        <f>Príjmy!G108</f>
        <v>3257748.2800000003</v>
      </c>
      <c r="H801" s="61">
        <f>Príjmy!H108</f>
        <v>3494487</v>
      </c>
      <c r="I801" s="61">
        <f>Príjmy!I108</f>
        <v>3688105</v>
      </c>
      <c r="J801" s="61">
        <f>Príjmy!J108</f>
        <v>3932871</v>
      </c>
      <c r="K801" s="61">
        <f>Príjmy!K108</f>
        <v>4004780</v>
      </c>
      <c r="L801" s="61">
        <f>Príjmy!L108</f>
        <v>4035780</v>
      </c>
    </row>
    <row r="802" spans="1:12" s="15" customFormat="1" ht="18.75" customHeight="1" x14ac:dyDescent="0.2">
      <c r="A802" s="194" t="s">
        <v>60</v>
      </c>
      <c r="B802" s="194"/>
      <c r="C802" s="194"/>
      <c r="D802" s="194"/>
      <c r="E802" s="194"/>
      <c r="F802" s="61">
        <f>Príjmy!F109</f>
        <v>200</v>
      </c>
      <c r="G802" s="61">
        <f>Príjmy!G109</f>
        <v>348237</v>
      </c>
      <c r="H802" s="61">
        <f>Príjmy!H109</f>
        <v>23000</v>
      </c>
      <c r="I802" s="61">
        <f>Príjmy!I109</f>
        <v>241800</v>
      </c>
      <c r="J802" s="61">
        <f>Príjmy!J109</f>
        <v>11000</v>
      </c>
      <c r="K802" s="61">
        <f>Príjmy!K109</f>
        <v>1000</v>
      </c>
      <c r="L802" s="61">
        <f>Príjmy!L109</f>
        <v>1000</v>
      </c>
    </row>
    <row r="803" spans="1:12" s="15" customFormat="1" ht="18.75" customHeight="1" x14ac:dyDescent="0.2">
      <c r="A803" s="194" t="s">
        <v>7</v>
      </c>
      <c r="B803" s="194"/>
      <c r="C803" s="194"/>
      <c r="D803" s="194"/>
      <c r="E803" s="194"/>
      <c r="F803" s="61">
        <f>Príjmy!F110</f>
        <v>37699.46</v>
      </c>
      <c r="G803" s="61">
        <f>Príjmy!G110</f>
        <v>1338414.7</v>
      </c>
      <c r="H803" s="61">
        <f>Príjmy!H110</f>
        <v>0</v>
      </c>
      <c r="I803" s="61">
        <f>Príjmy!I110</f>
        <v>1000</v>
      </c>
      <c r="J803" s="61">
        <f>Príjmy!J110</f>
        <v>1150500</v>
      </c>
      <c r="K803" s="61">
        <f>Príjmy!K110</f>
        <v>0</v>
      </c>
      <c r="L803" s="61">
        <f>Príjmy!L110</f>
        <v>0</v>
      </c>
    </row>
    <row r="804" spans="1:12" s="15" customFormat="1" ht="18.75" customHeight="1" x14ac:dyDescent="0.2">
      <c r="A804" s="194" t="s">
        <v>466</v>
      </c>
      <c r="B804" s="194"/>
      <c r="C804" s="194"/>
      <c r="D804" s="194"/>
      <c r="E804" s="194"/>
      <c r="F804" s="61">
        <f>'Príjmy ZŠ'!F20</f>
        <v>8053.5999999999995</v>
      </c>
      <c r="G804" s="61">
        <f>'Príjmy ZŠ'!G20</f>
        <v>22468.449999999997</v>
      </c>
      <c r="H804" s="61">
        <f>'Príjmy ZŠ'!H20</f>
        <v>24100</v>
      </c>
      <c r="I804" s="61">
        <f>'Príjmy ZŠ'!I20</f>
        <v>97535</v>
      </c>
      <c r="J804" s="61">
        <f>'Príjmy ZŠ'!J20</f>
        <v>50100</v>
      </c>
      <c r="K804" s="61">
        <f>'Príjmy ZŠ'!K20</f>
        <v>52100</v>
      </c>
      <c r="L804" s="61">
        <f>'Príjmy ZŠ'!L20</f>
        <v>54100</v>
      </c>
    </row>
    <row r="805" spans="1:12" s="15" customFormat="1" ht="18.75" customHeight="1" x14ac:dyDescent="0.2">
      <c r="A805" s="193" t="s">
        <v>61</v>
      </c>
      <c r="B805" s="193"/>
      <c r="C805" s="193"/>
      <c r="D805" s="193"/>
      <c r="E805" s="193"/>
      <c r="F805" s="77">
        <f t="shared" ref="F805:L805" si="515">SUM(F801:F804)</f>
        <v>2639831.61</v>
      </c>
      <c r="G805" s="77">
        <f t="shared" si="515"/>
        <v>4966868.4300000006</v>
      </c>
      <c r="H805" s="77">
        <f t="shared" ref="H805" si="516">SUM(H801:H804)</f>
        <v>3541587</v>
      </c>
      <c r="I805" s="77">
        <f t="shared" si="515"/>
        <v>4028440</v>
      </c>
      <c r="J805" s="77">
        <f t="shared" si="515"/>
        <v>5144471</v>
      </c>
      <c r="K805" s="77">
        <f t="shared" ref="K805" si="517">SUM(K801:K804)</f>
        <v>4057880</v>
      </c>
      <c r="L805" s="77">
        <f t="shared" si="515"/>
        <v>4090880</v>
      </c>
    </row>
    <row r="806" spans="1:12" s="15" customFormat="1" ht="15" customHeight="1" x14ac:dyDescent="0.2">
      <c r="A806" s="108"/>
      <c r="B806" s="108"/>
      <c r="C806" s="108"/>
      <c r="D806" s="108"/>
      <c r="E806" s="108"/>
      <c r="F806" s="108"/>
      <c r="G806" s="108"/>
      <c r="H806" s="108"/>
      <c r="I806" s="108"/>
      <c r="J806" s="108"/>
      <c r="K806" s="108"/>
      <c r="L806" s="108"/>
    </row>
    <row r="807" spans="1:12" customFormat="1" ht="30" customHeight="1" x14ac:dyDescent="0.2">
      <c r="A807" s="198" t="s">
        <v>84</v>
      </c>
      <c r="B807" s="198"/>
      <c r="C807" s="198"/>
      <c r="D807" s="198"/>
      <c r="E807" s="198"/>
      <c r="F807" s="145" t="s">
        <v>440</v>
      </c>
      <c r="G807" s="145" t="s">
        <v>499</v>
      </c>
      <c r="H807" s="145" t="s">
        <v>498</v>
      </c>
      <c r="I807" s="145" t="s">
        <v>497</v>
      </c>
      <c r="J807" s="145" t="s">
        <v>390</v>
      </c>
      <c r="K807" s="145" t="s">
        <v>442</v>
      </c>
      <c r="L807" s="145" t="s">
        <v>532</v>
      </c>
    </row>
    <row r="808" spans="1:12" s="16" customFormat="1" ht="18.75" customHeight="1" x14ac:dyDescent="0.2">
      <c r="A808" s="194" t="s">
        <v>56</v>
      </c>
      <c r="B808" s="194"/>
      <c r="C808" s="194"/>
      <c r="D808" s="194"/>
      <c r="E808" s="194"/>
      <c r="F808" s="61">
        <f t="shared" ref="F808:L808" si="518">F663</f>
        <v>1712494.8199999996</v>
      </c>
      <c r="G808" s="61">
        <f t="shared" si="518"/>
        <v>1719084.54</v>
      </c>
      <c r="H808" s="61">
        <f t="shared" si="518"/>
        <v>1730751</v>
      </c>
      <c r="I808" s="61">
        <f t="shared" si="518"/>
        <v>1912109</v>
      </c>
      <c r="J808" s="61">
        <f t="shared" si="518"/>
        <v>2200177</v>
      </c>
      <c r="K808" s="61">
        <f t="shared" si="518"/>
        <v>2246792</v>
      </c>
      <c r="L808" s="61">
        <f t="shared" si="518"/>
        <v>2319613</v>
      </c>
    </row>
    <row r="809" spans="1:12" s="16" customFormat="1" ht="18.75" customHeight="1" x14ac:dyDescent="0.2">
      <c r="A809" s="200" t="s">
        <v>545</v>
      </c>
      <c r="B809" s="201"/>
      <c r="C809" s="201"/>
      <c r="D809" s="201"/>
      <c r="E809" s="202"/>
      <c r="F809" s="61">
        <v>0</v>
      </c>
      <c r="G809" s="61">
        <f>Príjmy!G64+Príjmy!G67</f>
        <v>559404</v>
      </c>
      <c r="H809" s="61">
        <f>Príjmy!H64+Príjmy!H67</f>
        <v>641000</v>
      </c>
      <c r="I809" s="61">
        <f>Príjmy!I64+Príjmy!I67</f>
        <v>641800</v>
      </c>
      <c r="J809" s="61">
        <f>Príjmy!J64+Príjmy!J67</f>
        <v>757500</v>
      </c>
      <c r="K809" s="61">
        <f>Príjmy!K64+Príjmy!K67</f>
        <v>763000</v>
      </c>
      <c r="L809" s="61">
        <f>Príjmy!L64+Príjmy!L67</f>
        <v>773500</v>
      </c>
    </row>
    <row r="810" spans="1:12" s="16" customFormat="1" ht="18.75" customHeight="1" x14ac:dyDescent="0.2">
      <c r="A810" s="200" t="s">
        <v>544</v>
      </c>
      <c r="B810" s="201"/>
      <c r="C810" s="201"/>
      <c r="D810" s="201"/>
      <c r="E810" s="202"/>
      <c r="F810" s="61">
        <v>0</v>
      </c>
      <c r="G810" s="61">
        <f>'Výdavky ZŠ'!G67-'Príjmy ZŠ'!G8</f>
        <v>105039.98</v>
      </c>
      <c r="H810" s="61">
        <f>'Výdavky ZŠ'!H67-'Príjmy ZŠ'!H8</f>
        <v>140000</v>
      </c>
      <c r="I810" s="61">
        <f>'Výdavky ZŠ'!I67-'Príjmy ZŠ'!I8</f>
        <v>140000</v>
      </c>
      <c r="J810" s="61">
        <f>'Výdavky ZŠ'!J67-'Príjmy ZŠ'!J8</f>
        <v>136890</v>
      </c>
      <c r="K810" s="61">
        <f>'Výdavky ZŠ'!K67-'Príjmy ZŠ'!K8</f>
        <v>155080</v>
      </c>
      <c r="L810" s="61">
        <f>'Výdavky ZŠ'!L67-'Príjmy ZŠ'!L8</f>
        <v>159830</v>
      </c>
    </row>
    <row r="811" spans="1:12" s="16" customFormat="1" ht="18.75" customHeight="1" x14ac:dyDescent="0.2">
      <c r="A811" s="200" t="s">
        <v>422</v>
      </c>
      <c r="B811" s="201"/>
      <c r="C811" s="201"/>
      <c r="D811" s="201"/>
      <c r="E811" s="202"/>
      <c r="F811" s="61">
        <v>0</v>
      </c>
      <c r="G811" s="61">
        <f>'Príjmy ZŠ'!G20</f>
        <v>22468.449999999997</v>
      </c>
      <c r="H811" s="61">
        <f>'Príjmy ZŠ'!H20</f>
        <v>24100</v>
      </c>
      <c r="I811" s="61">
        <f>'Príjmy ZŠ'!I20</f>
        <v>97535</v>
      </c>
      <c r="J811" s="61">
        <f>'Príjmy ZŠ'!J8</f>
        <v>50000</v>
      </c>
      <c r="K811" s="61">
        <f>'Príjmy ZŠ'!K8</f>
        <v>52000</v>
      </c>
      <c r="L811" s="61">
        <f>'Príjmy ZŠ'!L8</f>
        <v>54000</v>
      </c>
    </row>
    <row r="812" spans="1:12" s="16" customFormat="1" ht="18.75" customHeight="1" x14ac:dyDescent="0.2">
      <c r="A812" s="153" t="s">
        <v>496</v>
      </c>
      <c r="B812" s="154"/>
      <c r="C812" s="154"/>
      <c r="D812" s="154"/>
      <c r="E812" s="155"/>
      <c r="F812" s="61">
        <f>'Výdavky ZŠ'!F109</f>
        <v>0</v>
      </c>
      <c r="G812" s="61">
        <f>'Výdavky ZŠ'!G109</f>
        <v>2421</v>
      </c>
      <c r="H812" s="61">
        <f>'Výdavky ZŠ'!H109</f>
        <v>0</v>
      </c>
      <c r="I812" s="61">
        <f>'Výdavky ZŠ'!I109</f>
        <v>0</v>
      </c>
      <c r="J812" s="61">
        <f>'Výdavky ZŠ'!J109</f>
        <v>0</v>
      </c>
      <c r="K812" s="61">
        <f>'Výdavky ZŠ'!L109</f>
        <v>0</v>
      </c>
      <c r="L812" s="61">
        <f>'Výdavky ZŠ'!M109</f>
        <v>0</v>
      </c>
    </row>
    <row r="813" spans="1:12" s="15" customFormat="1" ht="18.75" customHeight="1" x14ac:dyDescent="0.2">
      <c r="A813" s="194" t="s">
        <v>57</v>
      </c>
      <c r="B813" s="194"/>
      <c r="C813" s="194"/>
      <c r="D813" s="194"/>
      <c r="E813" s="194"/>
      <c r="F813" s="61">
        <f t="shared" ref="F813:H813" si="519">F779</f>
        <v>609807.72000000009</v>
      </c>
      <c r="G813" s="61">
        <f t="shared" si="519"/>
        <v>1482843.9000000001</v>
      </c>
      <c r="H813" s="61">
        <f t="shared" si="519"/>
        <v>148673</v>
      </c>
      <c r="I813" s="61">
        <f t="shared" ref="I813:J813" si="520">I779</f>
        <v>255773</v>
      </c>
      <c r="J813" s="61">
        <f t="shared" si="520"/>
        <v>1858850</v>
      </c>
      <c r="K813" s="61">
        <f t="shared" ref="K813:L813" si="521">K779</f>
        <v>107173</v>
      </c>
      <c r="L813" s="61">
        <f t="shared" si="521"/>
        <v>107173</v>
      </c>
    </row>
    <row r="814" spans="1:12" s="15" customFormat="1" ht="18.75" customHeight="1" x14ac:dyDescent="0.2">
      <c r="A814" s="194" t="s">
        <v>30</v>
      </c>
      <c r="B814" s="194"/>
      <c r="C814" s="194"/>
      <c r="D814" s="194"/>
      <c r="E814" s="194"/>
      <c r="F814" s="61">
        <f t="shared" ref="F814:H814" si="522">F795</f>
        <v>66163.320000000007</v>
      </c>
      <c r="G814" s="61">
        <f t="shared" si="522"/>
        <v>300460.87</v>
      </c>
      <c r="H814" s="61">
        <f t="shared" si="522"/>
        <v>93000</v>
      </c>
      <c r="I814" s="61">
        <f t="shared" ref="I814:J814" si="523">I795</f>
        <v>93500</v>
      </c>
      <c r="J814" s="61">
        <f t="shared" si="523"/>
        <v>140400</v>
      </c>
      <c r="K814" s="61">
        <f t="shared" ref="K814:L814" si="524">K795</f>
        <v>187800</v>
      </c>
      <c r="L814" s="61">
        <f t="shared" si="524"/>
        <v>187800</v>
      </c>
    </row>
    <row r="815" spans="1:12" s="15" customFormat="1" ht="18.75" customHeight="1" x14ac:dyDescent="0.2">
      <c r="A815" s="193" t="s">
        <v>58</v>
      </c>
      <c r="B815" s="193"/>
      <c r="C815" s="193"/>
      <c r="D815" s="193"/>
      <c r="E815" s="193"/>
      <c r="F815" s="77">
        <f t="shared" ref="F815" si="525">SUM(F808:F814)</f>
        <v>2388465.8599999994</v>
      </c>
      <c r="G815" s="77">
        <f>SUM(G808:G814)</f>
        <v>4191722.74</v>
      </c>
      <c r="H815" s="77">
        <f t="shared" ref="H815:I815" si="526">SUM(H808:H814)</f>
        <v>2777524</v>
      </c>
      <c r="I815" s="77">
        <f t="shared" si="526"/>
        <v>3140717</v>
      </c>
      <c r="J815" s="77">
        <f t="shared" ref="J815" si="527">SUM(J808:J814)</f>
        <v>5143817</v>
      </c>
      <c r="K815" s="77">
        <f t="shared" ref="K815:L815" si="528">SUM(K808:K814)</f>
        <v>3511845</v>
      </c>
      <c r="L815" s="77">
        <f t="shared" si="528"/>
        <v>3601916</v>
      </c>
    </row>
    <row r="816" spans="1:12" x14ac:dyDescent="0.2">
      <c r="A816" s="108"/>
      <c r="B816" s="133"/>
      <c r="C816" s="133"/>
      <c r="D816" s="133"/>
      <c r="E816" s="133"/>
      <c r="F816" s="134"/>
      <c r="G816" s="134"/>
      <c r="H816" s="134"/>
      <c r="I816" s="134"/>
      <c r="J816" s="134"/>
      <c r="K816" s="134"/>
      <c r="L816" s="134"/>
    </row>
    <row r="817" spans="1:12" ht="30" customHeight="1" x14ac:dyDescent="0.2">
      <c r="A817" s="198" t="s">
        <v>62</v>
      </c>
      <c r="B817" s="198"/>
      <c r="C817" s="198"/>
      <c r="D817" s="198"/>
      <c r="E817" s="198"/>
      <c r="F817" s="145" t="s">
        <v>440</v>
      </c>
      <c r="G817" s="145" t="s">
        <v>499</v>
      </c>
      <c r="H817" s="145" t="s">
        <v>498</v>
      </c>
      <c r="I817" s="145" t="s">
        <v>497</v>
      </c>
      <c r="J817" s="145" t="s">
        <v>390</v>
      </c>
      <c r="K817" s="145" t="s">
        <v>442</v>
      </c>
      <c r="L817" s="145" t="s">
        <v>532</v>
      </c>
    </row>
    <row r="818" spans="1:12" ht="18.75" customHeight="1" x14ac:dyDescent="0.2">
      <c r="A818" s="194" t="s">
        <v>85</v>
      </c>
      <c r="B818" s="194"/>
      <c r="C818" s="194"/>
      <c r="D818" s="194"/>
      <c r="E818" s="194"/>
      <c r="F818" s="61">
        <f t="shared" ref="F818:L818" si="529">F801+F804-SUM(F808:F811)</f>
        <v>889437.33000000031</v>
      </c>
      <c r="G818" s="61">
        <f t="shared" si="529"/>
        <v>874219.76000000024</v>
      </c>
      <c r="H818" s="61">
        <f t="shared" ref="H818" si="530">H801+H804-SUM(H808:H811)</f>
        <v>982736</v>
      </c>
      <c r="I818" s="61">
        <f t="shared" si="529"/>
        <v>994196</v>
      </c>
      <c r="J818" s="61">
        <f t="shared" si="529"/>
        <v>838404</v>
      </c>
      <c r="K818" s="61">
        <f t="shared" ref="K818" si="531">K801+K804-SUM(K808:K811)</f>
        <v>840008</v>
      </c>
      <c r="L818" s="61">
        <f t="shared" si="529"/>
        <v>782937</v>
      </c>
    </row>
    <row r="819" spans="1:12" ht="18.75" customHeight="1" x14ac:dyDescent="0.2">
      <c r="A819" s="194" t="s">
        <v>86</v>
      </c>
      <c r="B819" s="194"/>
      <c r="C819" s="194"/>
      <c r="D819" s="194"/>
      <c r="E819" s="194"/>
      <c r="F819" s="61">
        <f t="shared" ref="F819:L819" si="532">F802-F813-F812</f>
        <v>-609607.72000000009</v>
      </c>
      <c r="G819" s="61">
        <f t="shared" si="532"/>
        <v>-1137027.9000000001</v>
      </c>
      <c r="H819" s="61">
        <f t="shared" ref="H819" si="533">H802-H813-H812</f>
        <v>-125673</v>
      </c>
      <c r="I819" s="61">
        <f t="shared" si="532"/>
        <v>-13973</v>
      </c>
      <c r="J819" s="61">
        <f t="shared" si="532"/>
        <v>-1847850</v>
      </c>
      <c r="K819" s="61">
        <f t="shared" ref="K819" si="534">K802-K813-K812</f>
        <v>-106173</v>
      </c>
      <c r="L819" s="61">
        <f t="shared" si="532"/>
        <v>-106173</v>
      </c>
    </row>
    <row r="820" spans="1:12" ht="18.75" customHeight="1" x14ac:dyDescent="0.2">
      <c r="A820" s="194" t="s">
        <v>88</v>
      </c>
      <c r="B820" s="194"/>
      <c r="C820" s="194"/>
      <c r="D820" s="194"/>
      <c r="E820" s="194"/>
      <c r="F820" s="61">
        <f t="shared" ref="F820" si="535">F803-F814</f>
        <v>-28463.860000000008</v>
      </c>
      <c r="G820" s="61">
        <f t="shared" ref="G820:L820" si="536">G803-G814</f>
        <v>1037953.83</v>
      </c>
      <c r="H820" s="61">
        <f t="shared" si="536"/>
        <v>-93000</v>
      </c>
      <c r="I820" s="61">
        <f t="shared" si="536"/>
        <v>-92500</v>
      </c>
      <c r="J820" s="61">
        <f t="shared" si="536"/>
        <v>1010100</v>
      </c>
      <c r="K820" s="61">
        <f t="shared" si="536"/>
        <v>-187800</v>
      </c>
      <c r="L820" s="61">
        <f t="shared" si="536"/>
        <v>-187800</v>
      </c>
    </row>
    <row r="821" spans="1:12" ht="18.75" customHeight="1" x14ac:dyDescent="0.2">
      <c r="A821" s="193" t="s">
        <v>87</v>
      </c>
      <c r="B821" s="193"/>
      <c r="C821" s="193"/>
      <c r="D821" s="193"/>
      <c r="E821" s="193"/>
      <c r="F821" s="77">
        <f t="shared" ref="F821:H821" si="537">F818+F819</f>
        <v>279829.61000000022</v>
      </c>
      <c r="G821" s="77">
        <f t="shared" si="537"/>
        <v>-262808.1399999999</v>
      </c>
      <c r="H821" s="77">
        <f t="shared" si="537"/>
        <v>857063</v>
      </c>
      <c r="I821" s="77">
        <f t="shared" ref="I821:L821" si="538">I818+I819</f>
        <v>980223</v>
      </c>
      <c r="J821" s="77">
        <f t="shared" ref="J821:K821" si="539">J818+J819</f>
        <v>-1009446</v>
      </c>
      <c r="K821" s="77">
        <f t="shared" si="539"/>
        <v>733835</v>
      </c>
      <c r="L821" s="77">
        <f t="shared" si="538"/>
        <v>676764</v>
      </c>
    </row>
    <row r="822" spans="1:12" ht="18.75" customHeight="1" x14ac:dyDescent="0.2">
      <c r="A822" s="193" t="s">
        <v>62</v>
      </c>
      <c r="B822" s="193"/>
      <c r="C822" s="193"/>
      <c r="D822" s="193"/>
      <c r="E822" s="193"/>
      <c r="F822" s="77">
        <f t="shared" ref="F822" si="540">SUM(F818:F820)</f>
        <v>251365.7500000002</v>
      </c>
      <c r="G822" s="77">
        <f>SUM(G818:G820)</f>
        <v>775145.69000000006</v>
      </c>
      <c r="H822" s="77">
        <f t="shared" ref="H822" si="541">SUM(H818:H820)</f>
        <v>764063</v>
      </c>
      <c r="I822" s="77">
        <f t="shared" ref="I822:L822" si="542">SUM(I818:I820)</f>
        <v>887723</v>
      </c>
      <c r="J822" s="77">
        <f t="shared" ref="J822:K822" si="543">SUM(J818:J820)</f>
        <v>654</v>
      </c>
      <c r="K822" s="77">
        <f t="shared" si="543"/>
        <v>546035</v>
      </c>
      <c r="L822" s="77">
        <f t="shared" si="542"/>
        <v>488964</v>
      </c>
    </row>
    <row r="823" spans="1:12" x14ac:dyDescent="0.2">
      <c r="B823"/>
      <c r="C823"/>
      <c r="D823"/>
      <c r="E823"/>
    </row>
    <row r="825" spans="1:12" x14ac:dyDescent="0.2">
      <c r="A825" s="18" t="s">
        <v>381</v>
      </c>
    </row>
    <row r="827" spans="1:12" x14ac:dyDescent="0.2">
      <c r="A827" s="18" t="s">
        <v>550</v>
      </c>
      <c r="B827" s="135"/>
      <c r="F827" s="137"/>
    </row>
  </sheetData>
  <mergeCells count="105">
    <mergeCell ref="A819:E819"/>
    <mergeCell ref="A820:E820"/>
    <mergeCell ref="A813:E813"/>
    <mergeCell ref="A814:E814"/>
    <mergeCell ref="A815:E815"/>
    <mergeCell ref="A817:E817"/>
    <mergeCell ref="A818:E818"/>
    <mergeCell ref="A821:E821"/>
    <mergeCell ref="A714:E714"/>
    <mergeCell ref="A763:E763"/>
    <mergeCell ref="A802:E802"/>
    <mergeCell ref="A746:C746"/>
    <mergeCell ref="A809:E809"/>
    <mergeCell ref="A810:E810"/>
    <mergeCell ref="A811:E811"/>
    <mergeCell ref="A804:E804"/>
    <mergeCell ref="A770:C770"/>
    <mergeCell ref="A795:E795"/>
    <mergeCell ref="A822:E822"/>
    <mergeCell ref="A808:E808"/>
    <mergeCell ref="A798:E798"/>
    <mergeCell ref="A800:E800"/>
    <mergeCell ref="A783:E783"/>
    <mergeCell ref="A784:C784"/>
    <mergeCell ref="A805:E805"/>
    <mergeCell ref="A684:C684"/>
    <mergeCell ref="A706:C706"/>
    <mergeCell ref="A715:C715"/>
    <mergeCell ref="A764:C764"/>
    <mergeCell ref="A774:C774"/>
    <mergeCell ref="A745:E745"/>
    <mergeCell ref="A807:E807"/>
    <mergeCell ref="A779:E779"/>
    <mergeCell ref="A781:E781"/>
    <mergeCell ref="A803:E803"/>
    <mergeCell ref="A725:C725"/>
    <mergeCell ref="A731:C731"/>
    <mergeCell ref="A738:E738"/>
    <mergeCell ref="A739:C739"/>
    <mergeCell ref="A801:E801"/>
    <mergeCell ref="A757:E757"/>
    <mergeCell ref="A758:C758"/>
    <mergeCell ref="A1:L1"/>
    <mergeCell ref="A509:C509"/>
    <mergeCell ref="A591:E591"/>
    <mergeCell ref="A592:C592"/>
    <mergeCell ref="A466:E466"/>
    <mergeCell ref="A263:E263"/>
    <mergeCell ref="A264:C264"/>
    <mergeCell ref="B2:L2"/>
    <mergeCell ref="B4:L4"/>
    <mergeCell ref="A243:C243"/>
    <mergeCell ref="A123:C123"/>
    <mergeCell ref="A74:C74"/>
    <mergeCell ref="A15:C15"/>
    <mergeCell ref="A19:C19"/>
    <mergeCell ref="A31:C31"/>
    <mergeCell ref="A25:C25"/>
    <mergeCell ref="A6:E6"/>
    <mergeCell ref="A492:E492"/>
    <mergeCell ref="A312:C312"/>
    <mergeCell ref="A438:C438"/>
    <mergeCell ref="A357:C357"/>
    <mergeCell ref="A251:C251"/>
    <mergeCell ref="A437:E437"/>
    <mergeCell ref="A460:C460"/>
    <mergeCell ref="A3:E3"/>
    <mergeCell ref="A173:C173"/>
    <mergeCell ref="A45:C45"/>
    <mergeCell ref="A242:E242"/>
    <mergeCell ref="A100:C100"/>
    <mergeCell ref="A202:C202"/>
    <mergeCell ref="A155:C155"/>
    <mergeCell ref="A115:C115"/>
    <mergeCell ref="A24:E24"/>
    <mergeCell ref="A122:E122"/>
    <mergeCell ref="A135:C135"/>
    <mergeCell ref="A190:E190"/>
    <mergeCell ref="A147:C147"/>
    <mergeCell ref="A172:E172"/>
    <mergeCell ref="A179:C179"/>
    <mergeCell ref="A167:C167"/>
    <mergeCell ref="A696:C696"/>
    <mergeCell ref="A705:E705"/>
    <mergeCell ref="A665:E665"/>
    <mergeCell ref="A668:C668"/>
    <mergeCell ref="A478:C478"/>
    <mergeCell ref="A667:E667"/>
    <mergeCell ref="A191:C191"/>
    <mergeCell ref="A674:E674"/>
    <mergeCell ref="A467:C467"/>
    <mergeCell ref="A432:C432"/>
    <mergeCell ref="A689:E689"/>
    <mergeCell ref="A690:C690"/>
    <mergeCell ref="A695:E695"/>
    <mergeCell ref="A654:C654"/>
    <mergeCell ref="A675:C675"/>
    <mergeCell ref="A405:C405"/>
    <mergeCell ref="A630:C630"/>
    <mergeCell ref="A519:E519"/>
    <mergeCell ref="A514:C514"/>
    <mergeCell ref="A663:E663"/>
    <mergeCell ref="A520:C520"/>
    <mergeCell ref="A493:C493"/>
    <mergeCell ref="A500:C500"/>
  </mergeCells>
  <phoneticPr fontId="3" type="noConversion"/>
  <pageMargins left="0.2" right="0.19685039370078741" top="0.26" bottom="0.25" header="0.11811023622047245" footer="0.11811023622047245"/>
  <pageSetup paperSize="9" scale="85" fitToHeight="0" orientation="landscape" r:id="rId1"/>
  <headerFooter alignWithMargins="0"/>
  <ignoredErrors>
    <ignoredError sqref="A8:A10 A12:A14 D14 A19:C19 E135 E147 A16 C16 A18:C18 A17:B17 A406:D408 B439:C439 B455 A20:A22 A174:A178 A793:B793 A30 D409:D418 A409:B415 B440:B441 B416:B418 B458:C459 L794:N794 A116:A120 B421:B423 A124:A134 A136:A146 D421:D423 M793:N793 A105:A114 A63:A65 A73:C73 A66:B68 A57 A62:C62 A60:B60 A229:C229 B225:B226 A676:A683 M788:IV788 A46:A47 A55:E56 A51:E53 A148:A154 A208:B208 B209 A49:B50 A792 A32:A44 A192:A201 A425:B426 A427:A431 A461:A464 A697:A703 D49:E49 Q48:XFD53 M48:M53 M55:M56 Q55:XFD56 A54 A70:C71 A72 A501:A508 A626:A629 A631:A653 A785 A788:D788 A787:C787 A786:B786 D786 C785:D785 A468 A470:C470 A469:B469 A26:A28 A69 A101:A103 A104:C104 F104 M104:XFD104 A220:B220 A221:A228 A230:A231 B237:C237 A232:B232 A234:E234 B236:D236 M236:XFD237 A235:A240 M234:XFD234 A416:A424 B446:B452 A494:A499 A625:C625 B626 A624:B624 A685:A687 A691:A693 A209:A219 A510:A513 A669:A672 A775:A777 A75:A99 A48:F48 D50:F50 L232:XFD233 D232:G232 I232:J232 B443:B444 A439:A459 A597:A623 A655:A661 A59:C59 A58:B58 A61 A164:A166 J233 A252:A261 A203:A207 D267:G268 A479:A490 A515:A517 B584:C584 A521:A589 C582:D582 B583 D583 F583 M582:XFD584 A593:A594 A596:H596 A595:B595 D595:O595 M596:XFD596 A752:A755 A765:A769 A771:A773 P793:IV793 M789:N790 P789:IV790 A180:A188 A233:D233 A244:A250 M268 A387 A402:A404 A471:A477 R595:XFD595 A709:A712 A732:A736 A740:A743 A747:A750 A759:A761 P794 R794:IV794 A789:B790 A791:XFD791 A168:A170 A707:A708 M267 S267:XFD267 S268:XFD268 A156:A163" twoDigitTextYear="1"/>
    <ignoredError sqref="C17 C455 C409:C418 C440:C441 C421:C423 C443 C66:C68 C225:C226 C208:C209 C49:C50 C220 C232 C446:C452 C626 C444 C58 B267:C268 C595" twoDigitTextYear="1" numberStoredAsText="1"/>
    <ignoredError sqref="C27 C396:D398 C388:D388 C395 C41:C43 C302:C304 C393 C472 C480 C526:C528 C553 C576 C573:C574 C588:C589 C648 C650 C634:C636 C21 C95 C106:C107 C127:C128 C175:C177 C789 C310 C117:C119 C102:C103 C297 C316:C329 C343 C363:D374 C382:D384 C536:C539 C558 C566 C569 C541 C598:C609 C270:C283 C331 C616:C622 C563:C564 C644 C686 C741 C139:C140 C289:C295 C352:C354 C427 C660 C748 C345:C349 C218 C672 C285:C287 C376:D377 C379 C544:C549 C33:C35 C37:C38 C63 C60 C193:C195 C210 C47 C197 C333 C419:C420 C425 C299:C300 C380:D380 C507 C585:C586 C611:C614 C760 C786 C434 C469 C335:C341 C624 C670 C750 C86 C57 C205 C360 C523 C583 C754 C181:C186 C403" numberStoredAsText="1"/>
    <ignoredError sqref="L116 L148 L192 I269:J269 I272:J272 I633 I636 L648:L651 L654 L676:L682 L697 L784 H587:I587 L597 L600 L747 F822 F669:G669 F747:G747 F784:G784 F697:G697 F676:G677 F648:G648 F192:G192 F148:G148 F116:G116 J365 I669:J669 I747:J747 J600 J597 I784:J784 I697:J697 I676:J677 I654:J654 I648:J651 I362:J362 I192:J192 I148:J148 I116:J116 F174:L174 F525:F528 F647 F650:G650 F649 F654:G654 F651:F653 F682:G682 F681 F679:G680 F678 F711:G711 F712 I297 K511 I711:J711 F655:L655 I679:J682 I678 L710:L712 F716:L716 F244:L244" formula="1"/>
    <ignoredError sqref="F207 L282 I282:J28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25"/>
  <sheetViews>
    <sheetView zoomScaleNormal="100" workbookViewId="0">
      <pane ySplit="4" topLeftCell="A5" activePane="bottomLeft" state="frozen"/>
      <selection pane="bottomLeft" activeCell="A25" sqref="A25"/>
    </sheetView>
  </sheetViews>
  <sheetFormatPr defaultRowHeight="12.75" outlineLevelRow="3" x14ac:dyDescent="0.2"/>
  <cols>
    <col min="1" max="1" width="4.5703125" style="40" customWidth="1"/>
    <col min="2" max="3" width="4.140625" style="40" customWidth="1"/>
    <col min="4" max="4" width="7.140625" style="40" customWidth="1"/>
    <col min="5" max="5" width="45.5703125" style="3" customWidth="1"/>
    <col min="6" max="12" width="13.28515625" style="3" customWidth="1"/>
    <col min="13" max="16384" width="9.140625" style="3"/>
  </cols>
  <sheetData>
    <row r="1" spans="1:14" ht="25.5" x14ac:dyDescent="0.35">
      <c r="A1" s="165" t="s">
        <v>548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14" ht="15.75" x14ac:dyDescent="0.25">
      <c r="E2" s="1"/>
      <c r="F2" s="1"/>
      <c r="G2" s="2"/>
      <c r="H2" s="2"/>
      <c r="I2" s="2"/>
      <c r="J2" s="2"/>
      <c r="K2" s="2"/>
      <c r="L2" s="2"/>
    </row>
    <row r="3" spans="1:14" ht="30" customHeight="1" x14ac:dyDescent="0.2">
      <c r="A3" s="204" t="s">
        <v>5</v>
      </c>
      <c r="B3" s="205"/>
      <c r="C3" s="205"/>
      <c r="D3" s="205"/>
      <c r="E3" s="206"/>
      <c r="F3" s="49" t="s">
        <v>440</v>
      </c>
      <c r="G3" s="49" t="s">
        <v>499</v>
      </c>
      <c r="H3" s="145" t="s">
        <v>498</v>
      </c>
      <c r="I3" s="145" t="s">
        <v>497</v>
      </c>
      <c r="J3" s="49" t="s">
        <v>390</v>
      </c>
      <c r="K3" s="49" t="s">
        <v>442</v>
      </c>
      <c r="L3" s="49" t="s">
        <v>532</v>
      </c>
    </row>
    <row r="4" spans="1:14" s="18" customFormat="1" ht="28.5" x14ac:dyDescent="0.2">
      <c r="A4" s="10" t="s">
        <v>111</v>
      </c>
      <c r="B4" s="46" t="s">
        <v>108</v>
      </c>
      <c r="C4" s="46" t="s">
        <v>109</v>
      </c>
      <c r="D4" s="46" t="s">
        <v>110</v>
      </c>
      <c r="E4" s="141" t="s">
        <v>252</v>
      </c>
      <c r="F4" s="46"/>
      <c r="G4" s="44"/>
      <c r="H4" s="44"/>
      <c r="I4" s="44"/>
      <c r="J4" s="44"/>
      <c r="K4" s="44"/>
      <c r="L4" s="44"/>
      <c r="M4" s="20"/>
    </row>
    <row r="5" spans="1:14" ht="15.75" customHeight="1" x14ac:dyDescent="0.2">
      <c r="A5" s="51">
        <v>200</v>
      </c>
      <c r="B5" s="51"/>
      <c r="C5" s="51"/>
      <c r="D5" s="51"/>
      <c r="E5" s="142" t="s">
        <v>119</v>
      </c>
      <c r="F5" s="64">
        <f t="shared" ref="F5:L5" si="0">F6+F13</f>
        <v>8053.5999999999995</v>
      </c>
      <c r="G5" s="64">
        <f t="shared" ref="G5:H5" si="1">G6+G13</f>
        <v>21968.449999999997</v>
      </c>
      <c r="H5" s="64">
        <f t="shared" si="1"/>
        <v>24100</v>
      </c>
      <c r="I5" s="64">
        <f t="shared" si="0"/>
        <v>31980</v>
      </c>
      <c r="J5" s="64">
        <f t="shared" si="0"/>
        <v>50100</v>
      </c>
      <c r="K5" s="64">
        <f t="shared" ref="K5" si="2">K6+K13</f>
        <v>52100</v>
      </c>
      <c r="L5" s="64">
        <f t="shared" si="0"/>
        <v>54100</v>
      </c>
    </row>
    <row r="6" spans="1:14" ht="12.75" customHeight="1" outlineLevel="1" x14ac:dyDescent="0.2">
      <c r="A6" s="29"/>
      <c r="B6" s="29">
        <v>220</v>
      </c>
      <c r="C6" s="29"/>
      <c r="D6" s="29"/>
      <c r="E6" s="143" t="s">
        <v>126</v>
      </c>
      <c r="F6" s="60">
        <f t="shared" ref="F6:L6" si="3">F7+F9</f>
        <v>8050.95</v>
      </c>
      <c r="G6" s="60">
        <f t="shared" ref="G6:H6" si="4">G7+G9</f>
        <v>21916.1</v>
      </c>
      <c r="H6" s="60">
        <f t="shared" si="4"/>
        <v>24050</v>
      </c>
      <c r="I6" s="60">
        <f t="shared" si="3"/>
        <v>31930</v>
      </c>
      <c r="J6" s="60">
        <f t="shared" si="3"/>
        <v>50050</v>
      </c>
      <c r="K6" s="60">
        <f t="shared" ref="K6" si="5">K7+K9</f>
        <v>52050</v>
      </c>
      <c r="L6" s="60">
        <f t="shared" si="3"/>
        <v>54050</v>
      </c>
      <c r="M6" s="5"/>
      <c r="N6" s="5"/>
    </row>
    <row r="7" spans="1:14" ht="12.75" customHeight="1" outlineLevel="2" x14ac:dyDescent="0.2">
      <c r="A7" s="29"/>
      <c r="B7" s="29"/>
      <c r="C7" s="29">
        <v>223</v>
      </c>
      <c r="D7" s="29"/>
      <c r="E7" s="143" t="s">
        <v>129</v>
      </c>
      <c r="F7" s="60">
        <f t="shared" ref="F7:L7" si="6">F8</f>
        <v>8048</v>
      </c>
      <c r="G7" s="60">
        <f t="shared" si="6"/>
        <v>21242</v>
      </c>
      <c r="H7" s="60">
        <f t="shared" si="6"/>
        <v>24000</v>
      </c>
      <c r="I7" s="60">
        <f t="shared" si="6"/>
        <v>24000</v>
      </c>
      <c r="J7" s="60">
        <f t="shared" si="6"/>
        <v>50000</v>
      </c>
      <c r="K7" s="60">
        <f t="shared" si="6"/>
        <v>52000</v>
      </c>
      <c r="L7" s="60">
        <f t="shared" si="6"/>
        <v>54000</v>
      </c>
    </row>
    <row r="8" spans="1:14" ht="12.75" hidden="1" customHeight="1" outlineLevel="3" x14ac:dyDescent="0.2">
      <c r="A8" s="29"/>
      <c r="B8" s="29"/>
      <c r="C8" s="29"/>
      <c r="D8" s="29">
        <v>223002</v>
      </c>
      <c r="E8" s="143" t="s">
        <v>265</v>
      </c>
      <c r="F8" s="60">
        <v>8048</v>
      </c>
      <c r="G8" s="60">
        <v>21242</v>
      </c>
      <c r="H8" s="60">
        <v>24000</v>
      </c>
      <c r="I8" s="60">
        <v>24000</v>
      </c>
      <c r="J8" s="60">
        <v>50000</v>
      </c>
      <c r="K8" s="60">
        <v>52000</v>
      </c>
      <c r="L8" s="60">
        <v>54000</v>
      </c>
    </row>
    <row r="9" spans="1:14" ht="12.75" customHeight="1" outlineLevel="2" collapsed="1" x14ac:dyDescent="0.2">
      <c r="A9" s="24"/>
      <c r="B9" s="24"/>
      <c r="C9" s="24">
        <v>292</v>
      </c>
      <c r="D9" s="24"/>
      <c r="E9" s="97" t="s">
        <v>131</v>
      </c>
      <c r="F9" s="65">
        <f t="shared" ref="F9:L9" si="7">SUM(F10:F12)</f>
        <v>2.95</v>
      </c>
      <c r="G9" s="65">
        <f t="shared" ref="G9:H9" si="8">SUM(G10:G12)</f>
        <v>674.1</v>
      </c>
      <c r="H9" s="65">
        <f t="shared" si="8"/>
        <v>50</v>
      </c>
      <c r="I9" s="65">
        <f t="shared" si="7"/>
        <v>7930</v>
      </c>
      <c r="J9" s="65">
        <f t="shared" si="7"/>
        <v>50</v>
      </c>
      <c r="K9" s="65">
        <f t="shared" ref="K9" si="9">SUM(K10:K12)</f>
        <v>50</v>
      </c>
      <c r="L9" s="65">
        <f t="shared" si="7"/>
        <v>50</v>
      </c>
      <c r="N9"/>
    </row>
    <row r="10" spans="1:14" ht="12.75" hidden="1" customHeight="1" outlineLevel="3" x14ac:dyDescent="0.2">
      <c r="A10" s="29"/>
      <c r="B10" s="29"/>
      <c r="C10" s="29"/>
      <c r="D10" s="29">
        <v>292012</v>
      </c>
      <c r="E10" s="38" t="s">
        <v>266</v>
      </c>
      <c r="F10" s="62">
        <v>0</v>
      </c>
      <c r="G10" s="62">
        <v>31.98</v>
      </c>
      <c r="H10" s="62">
        <v>0</v>
      </c>
      <c r="I10" s="62">
        <v>7650</v>
      </c>
      <c r="J10" s="62">
        <v>0</v>
      </c>
      <c r="K10" s="62">
        <v>0</v>
      </c>
      <c r="L10" s="62">
        <v>0</v>
      </c>
      <c r="N10"/>
    </row>
    <row r="11" spans="1:14" ht="12.75" hidden="1" customHeight="1" outlineLevel="3" x14ac:dyDescent="0.2">
      <c r="A11" s="29"/>
      <c r="B11" s="29"/>
      <c r="C11" s="29"/>
      <c r="D11" s="29">
        <v>292017</v>
      </c>
      <c r="E11" s="38" t="s">
        <v>55</v>
      </c>
      <c r="F11" s="62">
        <v>0</v>
      </c>
      <c r="G11" s="62">
        <v>606.72</v>
      </c>
      <c r="H11" s="62">
        <v>0</v>
      </c>
      <c r="I11" s="62">
        <v>230</v>
      </c>
      <c r="J11" s="62">
        <v>0</v>
      </c>
      <c r="K11" s="62">
        <v>0</v>
      </c>
      <c r="L11" s="62">
        <v>0</v>
      </c>
      <c r="N11"/>
    </row>
    <row r="12" spans="1:14" ht="12.75" hidden="1" customHeight="1" outlineLevel="3" x14ac:dyDescent="0.2">
      <c r="A12" s="29"/>
      <c r="B12" s="29"/>
      <c r="C12" s="29"/>
      <c r="D12" s="29">
        <v>292027</v>
      </c>
      <c r="E12" s="38" t="s">
        <v>135</v>
      </c>
      <c r="F12" s="62">
        <v>2.95</v>
      </c>
      <c r="G12" s="62">
        <v>35.4</v>
      </c>
      <c r="H12" s="62">
        <v>50</v>
      </c>
      <c r="I12" s="62">
        <v>50</v>
      </c>
      <c r="J12" s="62">
        <v>50</v>
      </c>
      <c r="K12" s="62">
        <v>50</v>
      </c>
      <c r="L12" s="62">
        <v>50</v>
      </c>
      <c r="N12"/>
    </row>
    <row r="13" spans="1:14" ht="12.75" customHeight="1" outlineLevel="1" x14ac:dyDescent="0.2">
      <c r="A13" s="24"/>
      <c r="B13" s="24">
        <v>240</v>
      </c>
      <c r="C13" s="24"/>
      <c r="D13" s="24"/>
      <c r="E13" s="144" t="s">
        <v>132</v>
      </c>
      <c r="F13" s="65">
        <f t="shared" ref="F13:L13" si="10">F14</f>
        <v>2.65</v>
      </c>
      <c r="G13" s="65">
        <f t="shared" si="10"/>
        <v>52.35</v>
      </c>
      <c r="H13" s="65">
        <f t="shared" si="10"/>
        <v>50</v>
      </c>
      <c r="I13" s="65">
        <f t="shared" si="10"/>
        <v>50</v>
      </c>
      <c r="J13" s="65">
        <f t="shared" si="10"/>
        <v>50</v>
      </c>
      <c r="K13" s="65">
        <f t="shared" si="10"/>
        <v>50</v>
      </c>
      <c r="L13" s="65">
        <f t="shared" si="10"/>
        <v>50</v>
      </c>
    </row>
    <row r="14" spans="1:14" ht="12.75" customHeight="1" outlineLevel="2" x14ac:dyDescent="0.2">
      <c r="A14" s="24"/>
      <c r="B14" s="24"/>
      <c r="C14" s="24">
        <v>243</v>
      </c>
      <c r="D14" s="24"/>
      <c r="E14" s="144" t="s">
        <v>133</v>
      </c>
      <c r="F14" s="65">
        <v>2.65</v>
      </c>
      <c r="G14" s="65">
        <v>52.35</v>
      </c>
      <c r="H14" s="65">
        <v>50</v>
      </c>
      <c r="I14" s="65">
        <v>50</v>
      </c>
      <c r="J14" s="65">
        <v>50</v>
      </c>
      <c r="K14" s="65">
        <v>50</v>
      </c>
      <c r="L14" s="65">
        <v>50</v>
      </c>
    </row>
    <row r="15" spans="1:14" ht="15.75" customHeight="1" x14ac:dyDescent="0.2">
      <c r="A15" s="51">
        <v>300</v>
      </c>
      <c r="B15" s="51"/>
      <c r="C15" s="51"/>
      <c r="D15" s="51"/>
      <c r="E15" s="96" t="s">
        <v>136</v>
      </c>
      <c r="F15" s="64">
        <f t="shared" ref="F15:L15" si="11">F16</f>
        <v>0</v>
      </c>
      <c r="G15" s="64">
        <f t="shared" si="11"/>
        <v>500</v>
      </c>
      <c r="H15" s="64">
        <f t="shared" si="11"/>
        <v>0</v>
      </c>
      <c r="I15" s="64">
        <f t="shared" si="11"/>
        <v>65555</v>
      </c>
      <c r="J15" s="64">
        <f t="shared" si="11"/>
        <v>0</v>
      </c>
      <c r="K15" s="64">
        <f t="shared" si="11"/>
        <v>0</v>
      </c>
      <c r="L15" s="64">
        <f t="shared" si="11"/>
        <v>0</v>
      </c>
    </row>
    <row r="16" spans="1:14" ht="12.75" customHeight="1" outlineLevel="1" x14ac:dyDescent="0.2">
      <c r="A16" s="29"/>
      <c r="B16" s="29">
        <v>311</v>
      </c>
      <c r="C16" s="29"/>
      <c r="D16" s="29"/>
      <c r="E16" s="113" t="s">
        <v>253</v>
      </c>
      <c r="F16" s="60">
        <f t="shared" ref="F16:L16" si="12">F17+F19</f>
        <v>0</v>
      </c>
      <c r="G16" s="60">
        <v>500</v>
      </c>
      <c r="H16" s="60">
        <f t="shared" ref="H16" si="13">H17+H19</f>
        <v>0</v>
      </c>
      <c r="I16" s="60">
        <v>65555</v>
      </c>
      <c r="J16" s="60">
        <f t="shared" si="12"/>
        <v>0</v>
      </c>
      <c r="K16" s="60">
        <f t="shared" ref="K16" si="14">K17+K19</f>
        <v>0</v>
      </c>
      <c r="L16" s="60">
        <f t="shared" si="12"/>
        <v>0</v>
      </c>
      <c r="M16" s="5"/>
      <c r="N16" s="5"/>
    </row>
    <row r="17" spans="1:12" ht="12.75" customHeight="1" x14ac:dyDescent="0.2">
      <c r="A17" s="14"/>
      <c r="B17" s="14"/>
      <c r="C17" s="14"/>
      <c r="D17" s="41"/>
      <c r="E17" s="42"/>
      <c r="F17" s="42"/>
      <c r="G17" s="67"/>
      <c r="H17" s="67"/>
      <c r="I17" s="67"/>
      <c r="J17" s="67"/>
      <c r="K17" s="67"/>
      <c r="L17" s="67"/>
    </row>
    <row r="18" spans="1:12" ht="15.75" customHeight="1" x14ac:dyDescent="0.25">
      <c r="A18" s="168" t="s">
        <v>6</v>
      </c>
      <c r="B18" s="168"/>
      <c r="C18" s="168"/>
      <c r="D18" s="168"/>
      <c r="E18" s="168"/>
      <c r="F18" s="68">
        <f t="shared" ref="F18:L18" si="15">F5+F15</f>
        <v>8053.5999999999995</v>
      </c>
      <c r="G18" s="68">
        <f t="shared" si="15"/>
        <v>22468.449999999997</v>
      </c>
      <c r="H18" s="68">
        <f t="shared" ref="H18" si="16">H5+H15</f>
        <v>24100</v>
      </c>
      <c r="I18" s="68">
        <f t="shared" si="15"/>
        <v>97535</v>
      </c>
      <c r="J18" s="68">
        <f t="shared" si="15"/>
        <v>50100</v>
      </c>
      <c r="K18" s="68">
        <f t="shared" ref="K18" si="17">K5+K15</f>
        <v>52100</v>
      </c>
      <c r="L18" s="68">
        <f t="shared" si="15"/>
        <v>54100</v>
      </c>
    </row>
    <row r="19" spans="1:12" x14ac:dyDescent="0.2">
      <c r="A19" s="14"/>
      <c r="B19" s="14"/>
      <c r="C19" s="14"/>
      <c r="D19" s="41"/>
      <c r="E19" s="42"/>
      <c r="F19" s="42"/>
      <c r="G19" s="42"/>
      <c r="H19" s="42"/>
      <c r="I19" s="42"/>
      <c r="J19" s="42"/>
      <c r="K19" s="42"/>
      <c r="L19" s="42"/>
    </row>
    <row r="20" spans="1:12" ht="15.75" x14ac:dyDescent="0.25">
      <c r="A20" s="167" t="s">
        <v>19</v>
      </c>
      <c r="B20" s="167"/>
      <c r="C20" s="167"/>
      <c r="D20" s="167"/>
      <c r="E20" s="167"/>
      <c r="F20" s="73">
        <f t="shared" ref="F20:L20" si="18">F18</f>
        <v>8053.5999999999995</v>
      </c>
      <c r="G20" s="73">
        <f t="shared" ref="G20:H20" si="19">G18</f>
        <v>22468.449999999997</v>
      </c>
      <c r="H20" s="73">
        <f t="shared" si="19"/>
        <v>24100</v>
      </c>
      <c r="I20" s="73">
        <f t="shared" si="18"/>
        <v>97535</v>
      </c>
      <c r="J20" s="73">
        <f t="shared" ref="J20:K20" si="20">J18</f>
        <v>50100</v>
      </c>
      <c r="K20" s="73">
        <f t="shared" si="20"/>
        <v>52100</v>
      </c>
      <c r="L20" s="73">
        <f t="shared" si="18"/>
        <v>54100</v>
      </c>
    </row>
    <row r="23" spans="1:12" x14ac:dyDescent="0.2">
      <c r="A23" s="18" t="s">
        <v>381</v>
      </c>
    </row>
    <row r="25" spans="1:12" x14ac:dyDescent="0.2">
      <c r="A25" s="18" t="s">
        <v>550</v>
      </c>
    </row>
  </sheetData>
  <mergeCells count="4">
    <mergeCell ref="A1:L1"/>
    <mergeCell ref="A18:E18"/>
    <mergeCell ref="A20:E20"/>
    <mergeCell ref="A3:E3"/>
  </mergeCells>
  <pageMargins left="0.19685039370078741" right="0.19685039370078741" top="0.39370078740157483" bottom="0.39370078740157483" header="0.31496062992125984" footer="0.2"/>
  <pageSetup paperSize="9" scale="92" orientation="landscape" r:id="rId1"/>
  <headerFooter alignWithMargins="0">
    <oddFooter>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115"/>
  <sheetViews>
    <sheetView zoomScaleNormal="100" workbookViewId="0">
      <pane ySplit="3" topLeftCell="A4" activePane="bottomLeft" state="frozen"/>
      <selection pane="bottomLeft" activeCell="A115" sqref="A115"/>
    </sheetView>
  </sheetViews>
  <sheetFormatPr defaultRowHeight="12.75" outlineLevelRow="3" x14ac:dyDescent="0.2"/>
  <cols>
    <col min="1" max="1" width="6.42578125" style="5" customWidth="1"/>
    <col min="2" max="2" width="3.7109375" style="5" customWidth="1"/>
    <col min="3" max="3" width="3.85546875" style="5" customWidth="1"/>
    <col min="4" max="4" width="6" style="5" customWidth="1"/>
    <col min="5" max="5" width="38.42578125" style="5" customWidth="1"/>
    <col min="6" max="6" width="13.85546875" style="5" customWidth="1"/>
    <col min="7" max="7" width="13.85546875" style="3" customWidth="1"/>
    <col min="8" max="12" width="13.85546875" style="5" customWidth="1"/>
    <col min="13" max="16384" width="9.140625" style="5"/>
  </cols>
  <sheetData>
    <row r="1" spans="1:17" ht="25.5" x14ac:dyDescent="0.35">
      <c r="A1" s="186" t="s">
        <v>549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7" ht="20.25" x14ac:dyDescent="0.3">
      <c r="B2" s="188"/>
      <c r="C2" s="188"/>
      <c r="D2" s="188"/>
      <c r="E2" s="188"/>
      <c r="F2" s="188"/>
      <c r="G2" s="188"/>
      <c r="H2" s="188"/>
    </row>
    <row r="3" spans="1:17" s="9" customFormat="1" ht="30" customHeight="1" x14ac:dyDescent="0.4">
      <c r="A3" s="174" t="s">
        <v>40</v>
      </c>
      <c r="B3" s="174"/>
      <c r="C3" s="174"/>
      <c r="D3" s="174"/>
      <c r="E3" s="174"/>
      <c r="F3" s="10" t="s">
        <v>440</v>
      </c>
      <c r="G3" s="10" t="s">
        <v>499</v>
      </c>
      <c r="H3" s="10" t="s">
        <v>498</v>
      </c>
      <c r="I3" s="10" t="s">
        <v>497</v>
      </c>
      <c r="J3" s="10" t="s">
        <v>390</v>
      </c>
      <c r="K3" s="10" t="s">
        <v>442</v>
      </c>
      <c r="L3" s="10" t="s">
        <v>532</v>
      </c>
    </row>
    <row r="4" spans="1:17" x14ac:dyDescent="0.2">
      <c r="B4" s="189"/>
      <c r="C4" s="190"/>
      <c r="D4" s="190"/>
      <c r="E4" s="190"/>
      <c r="F4" s="190"/>
      <c r="G4" s="190"/>
      <c r="H4" s="191"/>
    </row>
    <row r="5" spans="1:17" ht="25.5" x14ac:dyDescent="0.2">
      <c r="A5" s="39" t="s">
        <v>148</v>
      </c>
      <c r="B5" s="29" t="s">
        <v>108</v>
      </c>
      <c r="C5" s="29" t="s">
        <v>109</v>
      </c>
      <c r="D5" s="29" t="s">
        <v>110</v>
      </c>
      <c r="E5" s="21"/>
      <c r="F5" s="21"/>
      <c r="G5" s="21"/>
      <c r="H5" s="21"/>
      <c r="I5" s="21"/>
      <c r="J5" s="21"/>
      <c r="K5" s="21"/>
      <c r="L5" s="21"/>
    </row>
    <row r="6" spans="1:17" x14ac:dyDescent="0.2">
      <c r="A6" s="86"/>
      <c r="B6" s="108"/>
      <c r="C6" s="108"/>
      <c r="D6" s="108"/>
      <c r="E6" s="108"/>
      <c r="F6" s="108"/>
      <c r="G6" s="109"/>
      <c r="H6" s="109"/>
      <c r="I6" s="109"/>
      <c r="J6" s="109"/>
      <c r="K6" s="109"/>
      <c r="L6" s="109"/>
    </row>
    <row r="7" spans="1:17" ht="18.75" x14ac:dyDescent="0.2">
      <c r="A7" s="173" t="s">
        <v>164</v>
      </c>
      <c r="B7" s="173"/>
      <c r="C7" s="173"/>
      <c r="D7" s="173"/>
      <c r="E7" s="173"/>
      <c r="F7" s="110">
        <f>F8+F67</f>
        <v>208455.09</v>
      </c>
      <c r="G7" s="110">
        <f>G8+G67</f>
        <v>678592.64</v>
      </c>
      <c r="H7" s="110">
        <f t="shared" ref="H7" si="0">H8+H67</f>
        <v>805100</v>
      </c>
      <c r="I7" s="110">
        <f t="shared" ref="I7:L7" si="1">I8+I67</f>
        <v>805100</v>
      </c>
      <c r="J7" s="110">
        <f t="shared" ref="J7:K7" si="2">J8+J67</f>
        <v>944390</v>
      </c>
      <c r="K7" s="110">
        <f t="shared" si="2"/>
        <v>970080</v>
      </c>
      <c r="L7" s="110">
        <f t="shared" si="1"/>
        <v>987330</v>
      </c>
    </row>
    <row r="8" spans="1:17" ht="15.75" x14ac:dyDescent="0.2">
      <c r="A8" s="172" t="s">
        <v>73</v>
      </c>
      <c r="B8" s="172"/>
      <c r="C8" s="172"/>
      <c r="D8" s="139" t="s">
        <v>43</v>
      </c>
      <c r="E8" s="139"/>
      <c r="F8" s="102">
        <f t="shared" ref="F8" si="3">F9+F11+F21</f>
        <v>158397.46</v>
      </c>
      <c r="G8" s="102">
        <f t="shared" ref="G8:H8" si="4">G9+G11+G21</f>
        <v>552310.66</v>
      </c>
      <c r="H8" s="102">
        <f t="shared" si="4"/>
        <v>641100</v>
      </c>
      <c r="I8" s="102">
        <f t="shared" ref="I8:L8" si="5">I9+I11+I21</f>
        <v>641100</v>
      </c>
      <c r="J8" s="102">
        <f t="shared" ref="J8:K8" si="6">J9+J11+J21</f>
        <v>757500</v>
      </c>
      <c r="K8" s="102">
        <f t="shared" si="6"/>
        <v>763000</v>
      </c>
      <c r="L8" s="102">
        <f t="shared" si="5"/>
        <v>773500</v>
      </c>
      <c r="O8" s="136"/>
      <c r="P8" s="136"/>
    </row>
    <row r="9" spans="1:17" outlineLevel="1" x14ac:dyDescent="0.2">
      <c r="A9" s="23" t="s">
        <v>184</v>
      </c>
      <c r="B9" s="24">
        <v>610</v>
      </c>
      <c r="C9" s="23"/>
      <c r="D9" s="24"/>
      <c r="E9" s="103" t="s">
        <v>284</v>
      </c>
      <c r="F9" s="104">
        <f t="shared" ref="F9:L9" si="7">F10</f>
        <v>109807.56</v>
      </c>
      <c r="G9" s="104">
        <f t="shared" si="7"/>
        <v>345184.44</v>
      </c>
      <c r="H9" s="104">
        <f t="shared" si="7"/>
        <v>410000</v>
      </c>
      <c r="I9" s="104">
        <f t="shared" si="7"/>
        <v>410000</v>
      </c>
      <c r="J9" s="104">
        <f t="shared" si="7"/>
        <v>484000</v>
      </c>
      <c r="K9" s="104">
        <f t="shared" si="7"/>
        <v>484000</v>
      </c>
      <c r="L9" s="104">
        <f t="shared" si="7"/>
        <v>484000</v>
      </c>
      <c r="O9" s="136"/>
      <c r="P9" s="136"/>
      <c r="Q9" s="136"/>
    </row>
    <row r="10" spans="1:17" outlineLevel="2" x14ac:dyDescent="0.2">
      <c r="A10" s="23" t="s">
        <v>184</v>
      </c>
      <c r="B10" s="24"/>
      <c r="C10" s="24">
        <v>611</v>
      </c>
      <c r="D10" s="24"/>
      <c r="E10" s="103" t="s">
        <v>0</v>
      </c>
      <c r="F10" s="104">
        <v>109807.56</v>
      </c>
      <c r="G10" s="104">
        <v>345184.44</v>
      </c>
      <c r="H10" s="104">
        <v>410000</v>
      </c>
      <c r="I10" s="104">
        <v>410000</v>
      </c>
      <c r="J10" s="104">
        <v>484000</v>
      </c>
      <c r="K10" s="104">
        <v>484000</v>
      </c>
      <c r="L10" s="104">
        <v>484000</v>
      </c>
      <c r="O10" s="136"/>
      <c r="P10" s="136"/>
      <c r="Q10" s="136"/>
    </row>
    <row r="11" spans="1:17" outlineLevel="1" x14ac:dyDescent="0.2">
      <c r="A11" s="23" t="s">
        <v>184</v>
      </c>
      <c r="B11" s="24">
        <v>620</v>
      </c>
      <c r="C11" s="24"/>
      <c r="D11" s="24"/>
      <c r="E11" s="103" t="s">
        <v>188</v>
      </c>
      <c r="F11" s="104">
        <f t="shared" ref="F11:H11" si="8">SUM(F12:F14)</f>
        <v>38148</v>
      </c>
      <c r="G11" s="104">
        <f t="shared" si="8"/>
        <v>120595.23000000001</v>
      </c>
      <c r="H11" s="104">
        <f t="shared" si="8"/>
        <v>143100</v>
      </c>
      <c r="I11" s="104">
        <f t="shared" ref="I11" si="9">SUM(I12:I14)</f>
        <v>143100</v>
      </c>
      <c r="J11" s="104">
        <f t="shared" ref="J11" si="10">SUM(J12:J14)</f>
        <v>169500</v>
      </c>
      <c r="K11" s="104">
        <f t="shared" ref="K11:L11" si="11">SUM(K12:K14)</f>
        <v>169500</v>
      </c>
      <c r="L11" s="104">
        <f t="shared" si="11"/>
        <v>169500</v>
      </c>
    </row>
    <row r="12" spans="1:17" outlineLevel="2" x14ac:dyDescent="0.2">
      <c r="A12" s="23" t="s">
        <v>184</v>
      </c>
      <c r="B12" s="24"/>
      <c r="C12" s="23" t="s">
        <v>172</v>
      </c>
      <c r="D12" s="24"/>
      <c r="E12" s="103" t="s">
        <v>189</v>
      </c>
      <c r="F12" s="104">
        <v>8033.21</v>
      </c>
      <c r="G12" s="104">
        <v>25517.06</v>
      </c>
      <c r="H12" s="104">
        <v>31000</v>
      </c>
      <c r="I12" s="104">
        <v>31000</v>
      </c>
      <c r="J12" s="104">
        <v>33400</v>
      </c>
      <c r="K12" s="104">
        <v>33400</v>
      </c>
      <c r="L12" s="104">
        <v>33400</v>
      </c>
    </row>
    <row r="13" spans="1:17" outlineLevel="2" x14ac:dyDescent="0.2">
      <c r="A13" s="23" t="s">
        <v>184</v>
      </c>
      <c r="B13" s="24"/>
      <c r="C13" s="23" t="s">
        <v>173</v>
      </c>
      <c r="D13" s="24"/>
      <c r="E13" s="103" t="s">
        <v>190</v>
      </c>
      <c r="F13" s="104">
        <v>2756.58</v>
      </c>
      <c r="G13" s="104">
        <v>7695.1</v>
      </c>
      <c r="H13" s="104">
        <v>10000</v>
      </c>
      <c r="I13" s="104">
        <v>10000</v>
      </c>
      <c r="J13" s="104">
        <v>15000</v>
      </c>
      <c r="K13" s="104">
        <v>15000</v>
      </c>
      <c r="L13" s="104">
        <v>15000</v>
      </c>
    </row>
    <row r="14" spans="1:17" outlineLevel="2" x14ac:dyDescent="0.2">
      <c r="A14" s="23" t="s">
        <v>184</v>
      </c>
      <c r="B14" s="24"/>
      <c r="C14" s="23" t="s">
        <v>174</v>
      </c>
      <c r="D14" s="24"/>
      <c r="E14" s="103" t="s">
        <v>191</v>
      </c>
      <c r="F14" s="104">
        <f t="shared" ref="F14" si="12">SUM(F15:F20)</f>
        <v>27358.21</v>
      </c>
      <c r="G14" s="104">
        <f>SUM(G15:G20)</f>
        <v>87383.07</v>
      </c>
      <c r="H14" s="104">
        <f t="shared" ref="H14:I14" si="13">SUM(H15:H20)</f>
        <v>102100</v>
      </c>
      <c r="I14" s="104">
        <f t="shared" si="13"/>
        <v>102100</v>
      </c>
      <c r="J14" s="104">
        <f t="shared" ref="J14" si="14">SUM(J15:J20)</f>
        <v>121100</v>
      </c>
      <c r="K14" s="104">
        <f t="shared" ref="K14:L14" si="15">SUM(K15:K20)</f>
        <v>121100</v>
      </c>
      <c r="L14" s="104">
        <f t="shared" si="15"/>
        <v>121100</v>
      </c>
    </row>
    <row r="15" spans="1:17" hidden="1" outlineLevel="3" x14ac:dyDescent="0.2">
      <c r="A15" s="23" t="s">
        <v>184</v>
      </c>
      <c r="B15" s="24"/>
      <c r="C15" s="23"/>
      <c r="D15" s="24">
        <v>625001</v>
      </c>
      <c r="E15" s="103" t="s">
        <v>192</v>
      </c>
      <c r="F15" s="104">
        <v>1518.7</v>
      </c>
      <c r="G15" s="104">
        <v>4860.6099999999997</v>
      </c>
      <c r="H15" s="104">
        <v>5700</v>
      </c>
      <c r="I15" s="104">
        <v>5700</v>
      </c>
      <c r="J15" s="104">
        <v>6800</v>
      </c>
      <c r="K15" s="104">
        <v>6800</v>
      </c>
      <c r="L15" s="104">
        <v>6800</v>
      </c>
    </row>
    <row r="16" spans="1:17" hidden="1" outlineLevel="3" x14ac:dyDescent="0.2">
      <c r="A16" s="23" t="s">
        <v>184</v>
      </c>
      <c r="B16" s="24"/>
      <c r="C16" s="23"/>
      <c r="D16" s="24">
        <v>625002</v>
      </c>
      <c r="E16" s="103" t="s">
        <v>193</v>
      </c>
      <c r="F16" s="104">
        <v>15380.98</v>
      </c>
      <c r="G16" s="104">
        <v>49203.66</v>
      </c>
      <c r="H16" s="104">
        <v>57400</v>
      </c>
      <c r="I16" s="104">
        <v>57400</v>
      </c>
      <c r="J16" s="104">
        <v>68000</v>
      </c>
      <c r="K16" s="104">
        <v>68000</v>
      </c>
      <c r="L16" s="104">
        <v>68000</v>
      </c>
    </row>
    <row r="17" spans="1:12" hidden="1" outlineLevel="3" x14ac:dyDescent="0.2">
      <c r="A17" s="23" t="s">
        <v>184</v>
      </c>
      <c r="B17" s="24"/>
      <c r="C17" s="23"/>
      <c r="D17" s="24">
        <v>625003</v>
      </c>
      <c r="E17" s="103" t="s">
        <v>194</v>
      </c>
      <c r="F17" s="104">
        <v>878.52</v>
      </c>
      <c r="G17" s="104">
        <v>2819</v>
      </c>
      <c r="H17" s="104">
        <v>3200</v>
      </c>
      <c r="I17" s="104">
        <v>3200</v>
      </c>
      <c r="J17" s="104">
        <v>3900</v>
      </c>
      <c r="K17" s="104">
        <v>3900</v>
      </c>
      <c r="L17" s="104">
        <v>3900</v>
      </c>
    </row>
    <row r="18" spans="1:12" hidden="1" outlineLevel="3" x14ac:dyDescent="0.2">
      <c r="A18" s="23" t="s">
        <v>184</v>
      </c>
      <c r="B18" s="24"/>
      <c r="C18" s="23"/>
      <c r="D18" s="24">
        <v>625004</v>
      </c>
      <c r="E18" s="103" t="s">
        <v>195</v>
      </c>
      <c r="F18" s="104">
        <v>3290.72</v>
      </c>
      <c r="G18" s="104">
        <v>10386.91</v>
      </c>
      <c r="H18" s="104">
        <v>12300</v>
      </c>
      <c r="I18" s="104">
        <v>12300</v>
      </c>
      <c r="J18" s="104">
        <v>14500</v>
      </c>
      <c r="K18" s="104">
        <v>14500</v>
      </c>
      <c r="L18" s="104">
        <v>14500</v>
      </c>
    </row>
    <row r="19" spans="1:12" hidden="1" outlineLevel="3" x14ac:dyDescent="0.2">
      <c r="A19" s="23" t="s">
        <v>184</v>
      </c>
      <c r="B19" s="24"/>
      <c r="C19" s="23"/>
      <c r="D19" s="24">
        <v>625005</v>
      </c>
      <c r="E19" s="103" t="s">
        <v>196</v>
      </c>
      <c r="F19" s="104">
        <v>1071.3499999999999</v>
      </c>
      <c r="G19" s="104">
        <v>3420.23</v>
      </c>
      <c r="H19" s="104">
        <v>4100</v>
      </c>
      <c r="I19" s="104">
        <v>4100</v>
      </c>
      <c r="J19" s="104">
        <v>4900</v>
      </c>
      <c r="K19" s="104">
        <v>4900</v>
      </c>
      <c r="L19" s="104">
        <v>4900</v>
      </c>
    </row>
    <row r="20" spans="1:12" hidden="1" outlineLevel="3" x14ac:dyDescent="0.2">
      <c r="A20" s="23" t="s">
        <v>184</v>
      </c>
      <c r="B20" s="24"/>
      <c r="C20" s="23"/>
      <c r="D20" s="24">
        <v>625007</v>
      </c>
      <c r="E20" s="103" t="s">
        <v>197</v>
      </c>
      <c r="F20" s="104">
        <v>5217.9399999999996</v>
      </c>
      <c r="G20" s="104">
        <v>16692.66</v>
      </c>
      <c r="H20" s="104">
        <v>19400</v>
      </c>
      <c r="I20" s="104">
        <v>19400</v>
      </c>
      <c r="J20" s="104">
        <v>23000</v>
      </c>
      <c r="K20" s="104">
        <v>23000</v>
      </c>
      <c r="L20" s="104">
        <v>23000</v>
      </c>
    </row>
    <row r="21" spans="1:12" outlineLevel="1" x14ac:dyDescent="0.2">
      <c r="A21" s="23" t="s">
        <v>184</v>
      </c>
      <c r="B21" s="24">
        <v>630</v>
      </c>
      <c r="C21" s="23"/>
      <c r="D21" s="24"/>
      <c r="E21" s="103" t="s">
        <v>215</v>
      </c>
      <c r="F21" s="104">
        <f>F22+F24+F31+F40+F42+F47+F50</f>
        <v>10441.9</v>
      </c>
      <c r="G21" s="104">
        <f t="shared" ref="G21:H21" si="16">G22+G24+G31+G40+G42+G47+G50</f>
        <v>86530.99</v>
      </c>
      <c r="H21" s="104">
        <f t="shared" si="16"/>
        <v>88000</v>
      </c>
      <c r="I21" s="104">
        <f>I22+I24+I31+I40+I42+I47+I50</f>
        <v>88000</v>
      </c>
      <c r="J21" s="104">
        <f>J22+J24+J31+J40+J42+J47+J50</f>
        <v>104000</v>
      </c>
      <c r="K21" s="104">
        <f t="shared" ref="K21" si="17">K22+K24+K31+K40+K42+K47+K50</f>
        <v>109500</v>
      </c>
      <c r="L21" s="104">
        <f>L22+L24+L31+L40+L42+L47+L50</f>
        <v>120000</v>
      </c>
    </row>
    <row r="22" spans="1:12" outlineLevel="2" x14ac:dyDescent="0.2">
      <c r="A22" s="23" t="s">
        <v>184</v>
      </c>
      <c r="B22" s="24"/>
      <c r="C22" s="23" t="s">
        <v>216</v>
      </c>
      <c r="D22" s="24"/>
      <c r="E22" s="103" t="s">
        <v>1</v>
      </c>
      <c r="F22" s="104">
        <f t="shared" ref="F22:L22" si="18">F23</f>
        <v>64.59</v>
      </c>
      <c r="G22" s="104">
        <f t="shared" si="18"/>
        <v>46.18</v>
      </c>
      <c r="H22" s="104">
        <f t="shared" si="18"/>
        <v>100</v>
      </c>
      <c r="I22" s="104">
        <f t="shared" si="18"/>
        <v>100</v>
      </c>
      <c r="J22" s="104">
        <f t="shared" si="18"/>
        <v>500</v>
      </c>
      <c r="K22" s="104">
        <f t="shared" si="18"/>
        <v>500</v>
      </c>
      <c r="L22" s="104">
        <f t="shared" si="18"/>
        <v>500</v>
      </c>
    </row>
    <row r="23" spans="1:12" hidden="1" outlineLevel="3" x14ac:dyDescent="0.2">
      <c r="A23" s="23" t="s">
        <v>184</v>
      </c>
      <c r="B23" s="24"/>
      <c r="C23" s="23"/>
      <c r="D23" s="24">
        <v>631001</v>
      </c>
      <c r="E23" s="103" t="s">
        <v>217</v>
      </c>
      <c r="F23" s="104">
        <v>64.59</v>
      </c>
      <c r="G23" s="104">
        <v>46.18</v>
      </c>
      <c r="H23" s="104">
        <v>100</v>
      </c>
      <c r="I23" s="104">
        <v>100</v>
      </c>
      <c r="J23" s="104">
        <v>500</v>
      </c>
      <c r="K23" s="104">
        <v>500</v>
      </c>
      <c r="L23" s="104">
        <v>500</v>
      </c>
    </row>
    <row r="24" spans="1:12" outlineLevel="2" collapsed="1" x14ac:dyDescent="0.2">
      <c r="A24" s="23" t="s">
        <v>184</v>
      </c>
      <c r="B24" s="24"/>
      <c r="C24" s="23" t="s">
        <v>186</v>
      </c>
      <c r="D24" s="24"/>
      <c r="E24" s="103" t="s">
        <v>198</v>
      </c>
      <c r="F24" s="104">
        <f t="shared" ref="F24:H24" si="19">SUM(F25:F30)</f>
        <v>1165.93</v>
      </c>
      <c r="G24" s="104">
        <f t="shared" si="19"/>
        <v>22650.260000000002</v>
      </c>
      <c r="H24" s="104">
        <f t="shared" si="19"/>
        <v>19250</v>
      </c>
      <c r="I24" s="104">
        <f t="shared" ref="I24" si="20">SUM(I25:I30)</f>
        <v>19250</v>
      </c>
      <c r="J24" s="104">
        <f t="shared" ref="J24:L24" si="21">SUM(J25:J30)</f>
        <v>20700</v>
      </c>
      <c r="K24" s="104">
        <f t="shared" ref="K24" si="22">SUM(K25:K30)</f>
        <v>23700</v>
      </c>
      <c r="L24" s="104">
        <f t="shared" si="21"/>
        <v>23700</v>
      </c>
    </row>
    <row r="25" spans="1:12" hidden="1" outlineLevel="3" x14ac:dyDescent="0.2">
      <c r="A25" s="23" t="s">
        <v>184</v>
      </c>
      <c r="B25" s="24"/>
      <c r="C25" s="23"/>
      <c r="D25" s="24">
        <v>632001</v>
      </c>
      <c r="E25" s="103" t="s">
        <v>269</v>
      </c>
      <c r="F25" s="104">
        <v>0</v>
      </c>
      <c r="G25" s="104">
        <v>9884.56</v>
      </c>
      <c r="H25" s="104">
        <v>6000</v>
      </c>
      <c r="I25" s="104">
        <v>6000</v>
      </c>
      <c r="J25" s="104">
        <v>7000</v>
      </c>
      <c r="K25" s="104">
        <v>8000</v>
      </c>
      <c r="L25" s="104">
        <v>8000</v>
      </c>
    </row>
    <row r="26" spans="1:12" hidden="1" outlineLevel="3" x14ac:dyDescent="0.2">
      <c r="A26" s="23" t="s">
        <v>184</v>
      </c>
      <c r="B26" s="24"/>
      <c r="C26" s="23"/>
      <c r="D26" s="24">
        <v>632001</v>
      </c>
      <c r="E26" s="103" t="s">
        <v>270</v>
      </c>
      <c r="F26" s="104">
        <v>977</v>
      </c>
      <c r="G26" s="104">
        <v>10497.41</v>
      </c>
      <c r="H26" s="104">
        <v>10000</v>
      </c>
      <c r="I26" s="104">
        <v>10000</v>
      </c>
      <c r="J26" s="104">
        <v>10000</v>
      </c>
      <c r="K26" s="104">
        <v>12000</v>
      </c>
      <c r="L26" s="104">
        <v>12000</v>
      </c>
    </row>
    <row r="27" spans="1:12" hidden="1" outlineLevel="3" x14ac:dyDescent="0.2">
      <c r="A27" s="23" t="s">
        <v>184</v>
      </c>
      <c r="B27" s="24"/>
      <c r="C27" s="23"/>
      <c r="D27" s="24">
        <v>632002</v>
      </c>
      <c r="E27" s="103" t="s">
        <v>199</v>
      </c>
      <c r="F27" s="104">
        <v>102.16</v>
      </c>
      <c r="G27" s="104">
        <v>1299.5</v>
      </c>
      <c r="H27" s="104">
        <v>1500</v>
      </c>
      <c r="I27" s="104">
        <v>1500</v>
      </c>
      <c r="J27" s="104">
        <v>1500</v>
      </c>
      <c r="K27" s="104">
        <v>1500</v>
      </c>
      <c r="L27" s="104">
        <v>1500</v>
      </c>
    </row>
    <row r="28" spans="1:12" hidden="1" outlineLevel="3" x14ac:dyDescent="0.2">
      <c r="A28" s="23" t="s">
        <v>184</v>
      </c>
      <c r="B28" s="24"/>
      <c r="C28" s="23"/>
      <c r="D28" s="24">
        <v>632003</v>
      </c>
      <c r="E28" s="103" t="s">
        <v>271</v>
      </c>
      <c r="F28" s="104">
        <v>86.77</v>
      </c>
      <c r="G28" s="104">
        <v>262.58999999999997</v>
      </c>
      <c r="H28" s="104">
        <v>300</v>
      </c>
      <c r="I28" s="104">
        <v>300</v>
      </c>
      <c r="J28" s="104">
        <v>500</v>
      </c>
      <c r="K28" s="104">
        <v>500</v>
      </c>
      <c r="L28" s="104">
        <v>500</v>
      </c>
    </row>
    <row r="29" spans="1:12" hidden="1" outlineLevel="3" x14ac:dyDescent="0.2">
      <c r="A29" s="23" t="s">
        <v>184</v>
      </c>
      <c r="B29" s="24"/>
      <c r="C29" s="23"/>
      <c r="D29" s="24">
        <v>632004</v>
      </c>
      <c r="E29" s="103" t="s">
        <v>304</v>
      </c>
      <c r="F29" s="104">
        <v>0</v>
      </c>
      <c r="G29" s="104">
        <v>404.4</v>
      </c>
      <c r="H29" s="104">
        <v>1150</v>
      </c>
      <c r="I29" s="104">
        <v>1150</v>
      </c>
      <c r="J29" s="104">
        <v>1200</v>
      </c>
      <c r="K29" s="104">
        <v>1200</v>
      </c>
      <c r="L29" s="104">
        <v>1200</v>
      </c>
    </row>
    <row r="30" spans="1:12" hidden="1" outlineLevel="3" x14ac:dyDescent="0.2">
      <c r="A30" s="23" t="s">
        <v>184</v>
      </c>
      <c r="B30" s="24"/>
      <c r="C30" s="23"/>
      <c r="D30" s="24">
        <v>632005</v>
      </c>
      <c r="E30" s="103" t="s">
        <v>400</v>
      </c>
      <c r="F30" s="104">
        <v>0</v>
      </c>
      <c r="G30" s="104">
        <v>301.8</v>
      </c>
      <c r="H30" s="104">
        <v>300</v>
      </c>
      <c r="I30" s="104">
        <v>300</v>
      </c>
      <c r="J30" s="104">
        <v>500</v>
      </c>
      <c r="K30" s="104">
        <v>500</v>
      </c>
      <c r="L30" s="104">
        <v>500</v>
      </c>
    </row>
    <row r="31" spans="1:12" outlineLevel="2" collapsed="1" x14ac:dyDescent="0.2">
      <c r="A31" s="23" t="s">
        <v>184</v>
      </c>
      <c r="B31" s="24"/>
      <c r="C31" s="23" t="s">
        <v>177</v>
      </c>
      <c r="D31" s="24"/>
      <c r="E31" s="103" t="s">
        <v>201</v>
      </c>
      <c r="F31" s="104">
        <f>SUM(F32:F39)</f>
        <v>5915.66</v>
      </c>
      <c r="G31" s="104">
        <f>SUM(G32:G39)</f>
        <v>24336.629999999997</v>
      </c>
      <c r="H31" s="104">
        <f t="shared" ref="H31:I31" si="23">SUM(H32:H39)</f>
        <v>16000</v>
      </c>
      <c r="I31" s="104">
        <f t="shared" si="23"/>
        <v>16000</v>
      </c>
      <c r="J31" s="104">
        <f t="shared" ref="J31:L31" si="24">SUM(J32:J39)</f>
        <v>25750</v>
      </c>
      <c r="K31" s="104">
        <f t="shared" ref="K31" si="25">SUM(K32:K39)</f>
        <v>25050</v>
      </c>
      <c r="L31" s="104">
        <f t="shared" si="24"/>
        <v>29550</v>
      </c>
    </row>
    <row r="32" spans="1:12" hidden="1" outlineLevel="3" x14ac:dyDescent="0.2">
      <c r="A32" s="23" t="s">
        <v>184</v>
      </c>
      <c r="B32" s="24"/>
      <c r="C32" s="23"/>
      <c r="D32" s="24">
        <v>633001</v>
      </c>
      <c r="E32" s="103" t="s">
        <v>230</v>
      </c>
      <c r="F32" s="104">
        <v>1292.05</v>
      </c>
      <c r="G32" s="104">
        <v>8671.0400000000009</v>
      </c>
      <c r="H32" s="104">
        <v>2000</v>
      </c>
      <c r="I32" s="104">
        <v>2000</v>
      </c>
      <c r="J32" s="104">
        <v>8000</v>
      </c>
      <c r="K32" s="104">
        <v>6050</v>
      </c>
      <c r="L32" s="104">
        <v>7000</v>
      </c>
    </row>
    <row r="33" spans="1:12" hidden="1" outlineLevel="3" x14ac:dyDescent="0.2">
      <c r="A33" s="23" t="s">
        <v>184</v>
      </c>
      <c r="B33" s="24"/>
      <c r="C33" s="23"/>
      <c r="D33" s="24">
        <v>633002</v>
      </c>
      <c r="E33" s="103" t="s">
        <v>2</v>
      </c>
      <c r="F33" s="104">
        <v>790.82</v>
      </c>
      <c r="G33" s="104">
        <v>3337.58</v>
      </c>
      <c r="H33" s="104">
        <v>1000</v>
      </c>
      <c r="I33" s="104">
        <v>1000</v>
      </c>
      <c r="J33" s="104">
        <v>1000</v>
      </c>
      <c r="K33" s="104">
        <v>1000</v>
      </c>
      <c r="L33" s="104">
        <v>2000</v>
      </c>
    </row>
    <row r="34" spans="1:12" hidden="1" outlineLevel="3" x14ac:dyDescent="0.2">
      <c r="A34" s="23" t="s">
        <v>184</v>
      </c>
      <c r="B34" s="24"/>
      <c r="C34" s="23"/>
      <c r="D34" s="24">
        <v>633004</v>
      </c>
      <c r="E34" s="103" t="s">
        <v>307</v>
      </c>
      <c r="F34" s="104">
        <v>393</v>
      </c>
      <c r="G34" s="104">
        <v>698</v>
      </c>
      <c r="H34" s="104">
        <v>1000</v>
      </c>
      <c r="I34" s="104">
        <v>1000</v>
      </c>
      <c r="J34" s="104">
        <v>1000</v>
      </c>
      <c r="K34" s="104">
        <v>1000</v>
      </c>
      <c r="L34" s="104">
        <v>1000</v>
      </c>
    </row>
    <row r="35" spans="1:12" hidden="1" outlineLevel="3" x14ac:dyDescent="0.2">
      <c r="A35" s="23" t="s">
        <v>184</v>
      </c>
      <c r="B35" s="24"/>
      <c r="C35" s="23"/>
      <c r="D35" s="24">
        <v>633006</v>
      </c>
      <c r="E35" s="103" t="s">
        <v>202</v>
      </c>
      <c r="F35" s="104">
        <v>1433.97</v>
      </c>
      <c r="G35" s="104">
        <v>7095.23</v>
      </c>
      <c r="H35" s="104">
        <v>7000</v>
      </c>
      <c r="I35" s="104">
        <v>7000</v>
      </c>
      <c r="J35" s="104">
        <v>8750</v>
      </c>
      <c r="K35" s="104">
        <v>10000</v>
      </c>
      <c r="L35" s="104">
        <v>12550</v>
      </c>
    </row>
    <row r="36" spans="1:12" hidden="1" outlineLevel="3" x14ac:dyDescent="0.2">
      <c r="A36" s="23" t="s">
        <v>184</v>
      </c>
      <c r="B36" s="24"/>
      <c r="C36" s="23"/>
      <c r="D36" s="24">
        <v>633009</v>
      </c>
      <c r="E36" s="103" t="s">
        <v>538</v>
      </c>
      <c r="F36" s="104">
        <v>697.53</v>
      </c>
      <c r="G36" s="104">
        <v>4358.1899999999996</v>
      </c>
      <c r="H36" s="104">
        <v>4000</v>
      </c>
      <c r="I36" s="104">
        <v>4000</v>
      </c>
      <c r="J36" s="104">
        <v>6000</v>
      </c>
      <c r="K36" s="104">
        <v>6000</v>
      </c>
      <c r="L36" s="104">
        <v>6000</v>
      </c>
    </row>
    <row r="37" spans="1:12" hidden="1" outlineLevel="3" x14ac:dyDescent="0.2">
      <c r="A37" s="23" t="s">
        <v>184</v>
      </c>
      <c r="B37" s="24"/>
      <c r="C37" s="23"/>
      <c r="D37" s="24">
        <v>633010</v>
      </c>
      <c r="E37" s="103" t="s">
        <v>204</v>
      </c>
      <c r="F37" s="104">
        <v>0</v>
      </c>
      <c r="G37" s="104">
        <v>0</v>
      </c>
      <c r="H37" s="104">
        <v>500</v>
      </c>
      <c r="I37" s="104">
        <v>500</v>
      </c>
      <c r="J37" s="104">
        <v>500</v>
      </c>
      <c r="K37" s="104">
        <v>500</v>
      </c>
      <c r="L37" s="104">
        <v>500</v>
      </c>
    </row>
    <row r="38" spans="1:12" hidden="1" outlineLevel="3" x14ac:dyDescent="0.2">
      <c r="A38" s="23" t="s">
        <v>184</v>
      </c>
      <c r="B38" s="24"/>
      <c r="C38" s="23"/>
      <c r="D38" s="24">
        <v>633013</v>
      </c>
      <c r="E38" s="103" t="s">
        <v>306</v>
      </c>
      <c r="F38" s="104">
        <v>399</v>
      </c>
      <c r="G38" s="104">
        <v>0</v>
      </c>
      <c r="H38" s="104">
        <v>300</v>
      </c>
      <c r="I38" s="104">
        <v>300</v>
      </c>
      <c r="J38" s="104">
        <v>300</v>
      </c>
      <c r="K38" s="104">
        <v>300</v>
      </c>
      <c r="L38" s="104">
        <v>300</v>
      </c>
    </row>
    <row r="39" spans="1:12" hidden="1" outlineLevel="3" x14ac:dyDescent="0.2">
      <c r="A39" s="23" t="s">
        <v>184</v>
      </c>
      <c r="B39" s="24"/>
      <c r="C39" s="23"/>
      <c r="D39" s="24">
        <v>633018</v>
      </c>
      <c r="E39" s="103" t="s">
        <v>448</v>
      </c>
      <c r="F39" s="104">
        <v>909.29</v>
      </c>
      <c r="G39" s="104">
        <v>176.59</v>
      </c>
      <c r="H39" s="104">
        <v>200</v>
      </c>
      <c r="I39" s="104">
        <v>200</v>
      </c>
      <c r="J39" s="104">
        <v>200</v>
      </c>
      <c r="K39" s="104">
        <v>200</v>
      </c>
      <c r="L39" s="104">
        <v>200</v>
      </c>
    </row>
    <row r="40" spans="1:12" outlineLevel="2" collapsed="1" x14ac:dyDescent="0.2">
      <c r="A40" s="23" t="s">
        <v>184</v>
      </c>
      <c r="B40" s="24"/>
      <c r="C40" s="23" t="s">
        <v>181</v>
      </c>
      <c r="D40" s="24"/>
      <c r="E40" s="103" t="s">
        <v>309</v>
      </c>
      <c r="F40" s="104">
        <f t="shared" ref="F40:L40" si="26">F41</f>
        <v>0</v>
      </c>
      <c r="G40" s="104">
        <f t="shared" si="26"/>
        <v>0</v>
      </c>
      <c r="H40" s="104">
        <f t="shared" si="26"/>
        <v>500</v>
      </c>
      <c r="I40" s="104">
        <f t="shared" si="26"/>
        <v>500</v>
      </c>
      <c r="J40" s="104">
        <f t="shared" si="26"/>
        <v>500</v>
      </c>
      <c r="K40" s="104">
        <f t="shared" si="26"/>
        <v>500</v>
      </c>
      <c r="L40" s="104">
        <f t="shared" si="26"/>
        <v>500</v>
      </c>
    </row>
    <row r="41" spans="1:12" hidden="1" outlineLevel="3" x14ac:dyDescent="0.2">
      <c r="A41" s="23" t="s">
        <v>184</v>
      </c>
      <c r="B41" s="24"/>
      <c r="C41" s="23"/>
      <c r="D41" s="24">
        <v>634004</v>
      </c>
      <c r="E41" s="103" t="s">
        <v>327</v>
      </c>
      <c r="F41" s="104">
        <v>0</v>
      </c>
      <c r="G41" s="104">
        <v>0</v>
      </c>
      <c r="H41" s="104">
        <v>500</v>
      </c>
      <c r="I41" s="104">
        <v>500</v>
      </c>
      <c r="J41" s="104">
        <v>500</v>
      </c>
      <c r="K41" s="104">
        <v>500</v>
      </c>
      <c r="L41" s="104">
        <v>500</v>
      </c>
    </row>
    <row r="42" spans="1:12" outlineLevel="2" collapsed="1" x14ac:dyDescent="0.2">
      <c r="A42" s="23" t="s">
        <v>184</v>
      </c>
      <c r="B42" s="24"/>
      <c r="C42" s="23" t="s">
        <v>179</v>
      </c>
      <c r="D42" s="24"/>
      <c r="E42" s="103" t="s">
        <v>205</v>
      </c>
      <c r="F42" s="104">
        <f>SUM(F43:F46)</f>
        <v>876.7</v>
      </c>
      <c r="G42" s="104">
        <f>SUM(G43:G46)</f>
        <v>3669.2200000000003</v>
      </c>
      <c r="H42" s="104">
        <f t="shared" ref="H42:I42" si="27">SUM(H43:H46)</f>
        <v>6500</v>
      </c>
      <c r="I42" s="104">
        <f t="shared" si="27"/>
        <v>6500</v>
      </c>
      <c r="J42" s="104">
        <f t="shared" ref="J42:L42" si="28">SUM(J43:J46)</f>
        <v>5000</v>
      </c>
      <c r="K42" s="104">
        <f t="shared" ref="K42" si="29">SUM(K43:K46)</f>
        <v>5500</v>
      </c>
      <c r="L42" s="104">
        <f t="shared" si="28"/>
        <v>5500</v>
      </c>
    </row>
    <row r="43" spans="1:12" hidden="1" outlineLevel="3" x14ac:dyDescent="0.2">
      <c r="A43" s="23" t="s">
        <v>184</v>
      </c>
      <c r="B43" s="24"/>
      <c r="C43" s="23"/>
      <c r="D43" s="24">
        <v>635002</v>
      </c>
      <c r="E43" s="103" t="s">
        <v>320</v>
      </c>
      <c r="F43" s="104">
        <v>796.7</v>
      </c>
      <c r="G43" s="104">
        <v>1608.5</v>
      </c>
      <c r="H43" s="104">
        <v>2000</v>
      </c>
      <c r="I43" s="104">
        <v>2000</v>
      </c>
      <c r="J43" s="104">
        <v>500</v>
      </c>
      <c r="K43" s="104">
        <v>1000</v>
      </c>
      <c r="L43" s="104">
        <v>1000</v>
      </c>
    </row>
    <row r="44" spans="1:12" hidden="1" outlineLevel="3" x14ac:dyDescent="0.2">
      <c r="A44" s="23" t="s">
        <v>184</v>
      </c>
      <c r="B44" s="24"/>
      <c r="C44" s="23"/>
      <c r="D44" s="24">
        <v>635006</v>
      </c>
      <c r="E44" s="103" t="s">
        <v>218</v>
      </c>
      <c r="F44" s="104">
        <v>0</v>
      </c>
      <c r="G44" s="104">
        <v>0</v>
      </c>
      <c r="H44" s="104">
        <v>3000</v>
      </c>
      <c r="I44" s="104">
        <v>3000</v>
      </c>
      <c r="J44" s="104">
        <v>3000</v>
      </c>
      <c r="K44" s="104">
        <v>3000</v>
      </c>
      <c r="L44" s="104">
        <v>3000</v>
      </c>
    </row>
    <row r="45" spans="1:12" hidden="1" outlineLevel="3" x14ac:dyDescent="0.2">
      <c r="A45" s="23" t="s">
        <v>184</v>
      </c>
      <c r="B45" s="24"/>
      <c r="C45" s="23"/>
      <c r="D45" s="24">
        <v>635008</v>
      </c>
      <c r="E45" s="103" t="s">
        <v>487</v>
      </c>
      <c r="F45" s="104">
        <v>0</v>
      </c>
      <c r="G45" s="104">
        <v>1542.8</v>
      </c>
      <c r="H45" s="104">
        <v>1000</v>
      </c>
      <c r="I45" s="104">
        <v>1000</v>
      </c>
      <c r="J45" s="104">
        <v>1000</v>
      </c>
      <c r="K45" s="104">
        <v>1000</v>
      </c>
      <c r="L45" s="104">
        <v>1000</v>
      </c>
    </row>
    <row r="46" spans="1:12" hidden="1" outlineLevel="3" x14ac:dyDescent="0.2">
      <c r="A46" s="23" t="s">
        <v>184</v>
      </c>
      <c r="B46" s="24"/>
      <c r="C46" s="23"/>
      <c r="D46" s="24">
        <v>635009</v>
      </c>
      <c r="E46" s="103" t="s">
        <v>332</v>
      </c>
      <c r="F46" s="104">
        <v>80</v>
      </c>
      <c r="G46" s="104">
        <v>517.91999999999996</v>
      </c>
      <c r="H46" s="104">
        <v>500</v>
      </c>
      <c r="I46" s="104">
        <v>500</v>
      </c>
      <c r="J46" s="104">
        <v>500</v>
      </c>
      <c r="K46" s="104">
        <v>500</v>
      </c>
      <c r="L46" s="104">
        <v>500</v>
      </c>
    </row>
    <row r="47" spans="1:12" outlineLevel="2" collapsed="1" x14ac:dyDescent="0.2">
      <c r="A47" s="23" t="s">
        <v>184</v>
      </c>
      <c r="B47" s="24"/>
      <c r="C47" s="23" t="s">
        <v>206</v>
      </c>
      <c r="D47" s="24"/>
      <c r="E47" s="103" t="s">
        <v>207</v>
      </c>
      <c r="F47" s="104">
        <f>SUM(F48:F49)</f>
        <v>0</v>
      </c>
      <c r="G47" s="104">
        <f t="shared" ref="G47:L47" si="30">SUM(G48:G49)</f>
        <v>1500</v>
      </c>
      <c r="H47" s="104">
        <f t="shared" si="30"/>
        <v>0</v>
      </c>
      <c r="I47" s="104">
        <f t="shared" si="30"/>
        <v>0</v>
      </c>
      <c r="J47" s="104">
        <f t="shared" si="30"/>
        <v>200</v>
      </c>
      <c r="K47" s="104">
        <f t="shared" si="30"/>
        <v>200</v>
      </c>
      <c r="L47" s="104">
        <f t="shared" si="30"/>
        <v>200</v>
      </c>
    </row>
    <row r="48" spans="1:12" hidden="1" outlineLevel="3" x14ac:dyDescent="0.2">
      <c r="A48" s="23" t="s">
        <v>184</v>
      </c>
      <c r="B48" s="24"/>
      <c r="C48" s="23"/>
      <c r="D48" s="24">
        <v>636001</v>
      </c>
      <c r="E48" s="103" t="s">
        <v>489</v>
      </c>
      <c r="F48" s="104">
        <v>0</v>
      </c>
      <c r="G48" s="104">
        <v>1500</v>
      </c>
      <c r="H48" s="104">
        <v>0</v>
      </c>
      <c r="I48" s="104">
        <v>0</v>
      </c>
      <c r="J48" s="104">
        <v>0</v>
      </c>
      <c r="K48" s="104">
        <v>0</v>
      </c>
      <c r="L48" s="104">
        <v>0</v>
      </c>
    </row>
    <row r="49" spans="1:12" hidden="1" outlineLevel="3" x14ac:dyDescent="0.2">
      <c r="A49" s="23" t="s">
        <v>184</v>
      </c>
      <c r="B49" s="24"/>
      <c r="C49" s="23"/>
      <c r="D49" s="24">
        <v>636002</v>
      </c>
      <c r="E49" s="103" t="s">
        <v>537</v>
      </c>
      <c r="F49" s="104">
        <v>0</v>
      </c>
      <c r="G49" s="104">
        <v>0</v>
      </c>
      <c r="H49" s="104">
        <v>0</v>
      </c>
      <c r="I49" s="104">
        <v>0</v>
      </c>
      <c r="J49" s="104">
        <v>200</v>
      </c>
      <c r="K49" s="104">
        <v>200</v>
      </c>
      <c r="L49" s="104">
        <v>200</v>
      </c>
    </row>
    <row r="50" spans="1:12" outlineLevel="2" collapsed="1" x14ac:dyDescent="0.2">
      <c r="A50" s="23" t="s">
        <v>184</v>
      </c>
      <c r="B50" s="24"/>
      <c r="C50" s="23" t="s">
        <v>171</v>
      </c>
      <c r="D50" s="24"/>
      <c r="E50" s="103" t="s">
        <v>210</v>
      </c>
      <c r="F50" s="104">
        <f>SUM(F51:F66)</f>
        <v>2419.02</v>
      </c>
      <c r="G50" s="104">
        <f>SUM(G51:G66)</f>
        <v>34328.700000000004</v>
      </c>
      <c r="H50" s="104">
        <f>SUM(H51:H66)</f>
        <v>45650</v>
      </c>
      <c r="I50" s="104">
        <f>SUM(I51:I66)</f>
        <v>45650</v>
      </c>
      <c r="J50" s="104">
        <f t="shared" ref="J50" si="31">SUM(J51:J66)</f>
        <v>51350</v>
      </c>
      <c r="K50" s="104">
        <f>SUM(K51:K66)</f>
        <v>54050</v>
      </c>
      <c r="L50" s="104">
        <f>SUM(L51:L66)</f>
        <v>60050</v>
      </c>
    </row>
    <row r="51" spans="1:12" hidden="1" outlineLevel="3" x14ac:dyDescent="0.2">
      <c r="A51" s="23" t="s">
        <v>184</v>
      </c>
      <c r="B51" s="24"/>
      <c r="C51" s="23"/>
      <c r="D51" s="24">
        <v>637001</v>
      </c>
      <c r="E51" s="103" t="s">
        <v>211</v>
      </c>
      <c r="F51" s="104">
        <v>353</v>
      </c>
      <c r="G51" s="104">
        <v>1127</v>
      </c>
      <c r="H51" s="104">
        <v>1500</v>
      </c>
      <c r="I51" s="104">
        <v>1500</v>
      </c>
      <c r="J51" s="104">
        <v>1500</v>
      </c>
      <c r="K51" s="104">
        <v>1500</v>
      </c>
      <c r="L51" s="104">
        <v>1500</v>
      </c>
    </row>
    <row r="52" spans="1:12" hidden="1" outlineLevel="3" x14ac:dyDescent="0.2">
      <c r="A52" s="23" t="s">
        <v>184</v>
      </c>
      <c r="B52" s="24"/>
      <c r="C52" s="23"/>
      <c r="D52" s="24">
        <v>637002</v>
      </c>
      <c r="E52" s="103" t="s">
        <v>15</v>
      </c>
      <c r="F52" s="104">
        <v>0</v>
      </c>
      <c r="G52" s="104">
        <v>160</v>
      </c>
      <c r="H52" s="104">
        <v>200</v>
      </c>
      <c r="I52" s="104">
        <v>200</v>
      </c>
      <c r="J52" s="104">
        <v>200</v>
      </c>
      <c r="K52" s="104">
        <v>200</v>
      </c>
      <c r="L52" s="104">
        <v>200</v>
      </c>
    </row>
    <row r="53" spans="1:12" hidden="1" outlineLevel="3" x14ac:dyDescent="0.2">
      <c r="A53" s="23" t="s">
        <v>184</v>
      </c>
      <c r="B53" s="24"/>
      <c r="C53" s="23"/>
      <c r="D53" s="24">
        <v>637004</v>
      </c>
      <c r="E53" s="103" t="s">
        <v>212</v>
      </c>
      <c r="F53" s="104">
        <v>280.01</v>
      </c>
      <c r="G53" s="104">
        <v>2276.66</v>
      </c>
      <c r="H53" s="104">
        <v>3000</v>
      </c>
      <c r="I53" s="104">
        <v>3000</v>
      </c>
      <c r="J53" s="104">
        <v>3000</v>
      </c>
      <c r="K53" s="104">
        <v>3000</v>
      </c>
      <c r="L53" s="104">
        <v>3000</v>
      </c>
    </row>
    <row r="54" spans="1:12" hidden="1" outlineLevel="3" x14ac:dyDescent="0.2">
      <c r="A54" s="23" t="s">
        <v>184</v>
      </c>
      <c r="B54" s="24"/>
      <c r="C54" s="23"/>
      <c r="D54" s="24">
        <v>637005</v>
      </c>
      <c r="E54" s="103" t="s">
        <v>219</v>
      </c>
      <c r="F54" s="104">
        <v>50</v>
      </c>
      <c r="G54" s="104">
        <v>950</v>
      </c>
      <c r="H54" s="104">
        <v>1000</v>
      </c>
      <c r="I54" s="104">
        <v>1000</v>
      </c>
      <c r="J54" s="104">
        <v>1000</v>
      </c>
      <c r="K54" s="104">
        <v>1000</v>
      </c>
      <c r="L54" s="104">
        <v>1000</v>
      </c>
    </row>
    <row r="55" spans="1:12" hidden="1" outlineLevel="3" x14ac:dyDescent="0.2">
      <c r="A55" s="23" t="s">
        <v>184</v>
      </c>
      <c r="B55" s="24"/>
      <c r="C55" s="23"/>
      <c r="D55" s="24">
        <v>637006</v>
      </c>
      <c r="E55" s="103" t="s">
        <v>221</v>
      </c>
      <c r="F55" s="104">
        <v>15</v>
      </c>
      <c r="G55" s="104">
        <v>120</v>
      </c>
      <c r="H55" s="104">
        <v>100</v>
      </c>
      <c r="I55" s="104">
        <v>100</v>
      </c>
      <c r="J55" s="104">
        <v>100</v>
      </c>
      <c r="K55" s="104">
        <v>100</v>
      </c>
      <c r="L55" s="104">
        <v>100</v>
      </c>
    </row>
    <row r="56" spans="1:12" hidden="1" outlineLevel="3" x14ac:dyDescent="0.2">
      <c r="A56" s="23" t="s">
        <v>184</v>
      </c>
      <c r="B56" s="24"/>
      <c r="C56" s="23"/>
      <c r="D56" s="24">
        <v>637007</v>
      </c>
      <c r="E56" s="103" t="s">
        <v>418</v>
      </c>
      <c r="F56" s="104">
        <v>0</v>
      </c>
      <c r="G56" s="104">
        <v>4200</v>
      </c>
      <c r="H56" s="104">
        <v>5000</v>
      </c>
      <c r="I56" s="104">
        <v>5000</v>
      </c>
      <c r="J56" s="104">
        <v>5000</v>
      </c>
      <c r="K56" s="104">
        <v>5000</v>
      </c>
      <c r="L56" s="104">
        <v>5000</v>
      </c>
    </row>
    <row r="57" spans="1:12" hidden="1" outlineLevel="3" x14ac:dyDescent="0.2">
      <c r="A57" s="23" t="s">
        <v>184</v>
      </c>
      <c r="B57" s="24"/>
      <c r="C57" s="23"/>
      <c r="D57" s="24">
        <v>637012</v>
      </c>
      <c r="E57" s="103" t="s">
        <v>462</v>
      </c>
      <c r="F57" s="104">
        <v>39.9</v>
      </c>
      <c r="G57" s="104">
        <v>221.9</v>
      </c>
      <c r="H57" s="104">
        <v>300</v>
      </c>
      <c r="I57" s="104">
        <v>300</v>
      </c>
      <c r="J57" s="104">
        <v>300</v>
      </c>
      <c r="K57" s="104">
        <v>300</v>
      </c>
      <c r="L57" s="104">
        <v>300</v>
      </c>
    </row>
    <row r="58" spans="1:12" hidden="1" outlineLevel="3" x14ac:dyDescent="0.2">
      <c r="A58" s="23" t="s">
        <v>184</v>
      </c>
      <c r="B58" s="24"/>
      <c r="C58" s="23"/>
      <c r="D58" s="24">
        <v>637014</v>
      </c>
      <c r="E58" s="103" t="s">
        <v>21</v>
      </c>
      <c r="F58" s="104">
        <v>0</v>
      </c>
      <c r="G58" s="104">
        <v>9212.02</v>
      </c>
      <c r="H58" s="104">
        <v>15000</v>
      </c>
      <c r="I58" s="104">
        <v>15000</v>
      </c>
      <c r="J58" s="104">
        <v>20000</v>
      </c>
      <c r="K58" s="104">
        <v>22000</v>
      </c>
      <c r="L58" s="104">
        <v>26000</v>
      </c>
    </row>
    <row r="59" spans="1:12" hidden="1" outlineLevel="3" x14ac:dyDescent="0.2">
      <c r="A59" s="23" t="s">
        <v>184</v>
      </c>
      <c r="B59" s="24"/>
      <c r="C59" s="23"/>
      <c r="D59" s="24">
        <v>637015</v>
      </c>
      <c r="E59" s="103" t="s">
        <v>257</v>
      </c>
      <c r="F59" s="104">
        <v>0</v>
      </c>
      <c r="G59" s="104">
        <v>2134.81</v>
      </c>
      <c r="H59" s="104">
        <v>2500</v>
      </c>
      <c r="I59" s="104">
        <v>2500</v>
      </c>
      <c r="J59" s="104">
        <v>2500</v>
      </c>
      <c r="K59" s="104">
        <v>2500</v>
      </c>
      <c r="L59" s="104">
        <v>2500</v>
      </c>
    </row>
    <row r="60" spans="1:12" hidden="1" outlineLevel="3" x14ac:dyDescent="0.2">
      <c r="A60" s="23" t="s">
        <v>184</v>
      </c>
      <c r="B60" s="24"/>
      <c r="C60" s="23"/>
      <c r="D60" s="24">
        <v>637016</v>
      </c>
      <c r="E60" s="103" t="s">
        <v>54</v>
      </c>
      <c r="F60" s="104">
        <v>1247.81</v>
      </c>
      <c r="G60" s="104">
        <v>3877.84</v>
      </c>
      <c r="H60" s="104">
        <v>5000</v>
      </c>
      <c r="I60" s="104">
        <v>5000</v>
      </c>
      <c r="J60" s="104">
        <v>5200</v>
      </c>
      <c r="K60" s="104">
        <v>5400</v>
      </c>
      <c r="L60" s="104">
        <v>5400</v>
      </c>
    </row>
    <row r="61" spans="1:12" hidden="1" outlineLevel="3" x14ac:dyDescent="0.2">
      <c r="A61" s="23" t="s">
        <v>184</v>
      </c>
      <c r="B61" s="24"/>
      <c r="C61" s="23"/>
      <c r="D61" s="24">
        <v>637027</v>
      </c>
      <c r="E61" s="103" t="s">
        <v>220</v>
      </c>
      <c r="F61" s="104">
        <v>231.49</v>
      </c>
      <c r="G61" s="104">
        <v>8418.66</v>
      </c>
      <c r="H61" s="104">
        <v>10000</v>
      </c>
      <c r="I61" s="104">
        <v>10000</v>
      </c>
      <c r="J61" s="104">
        <v>10000</v>
      </c>
      <c r="K61" s="104">
        <v>10000</v>
      </c>
      <c r="L61" s="104">
        <v>12000</v>
      </c>
    </row>
    <row r="62" spans="1:12" hidden="1" outlineLevel="3" x14ac:dyDescent="0.2">
      <c r="A62" s="23" t="s">
        <v>184</v>
      </c>
      <c r="B62" s="24"/>
      <c r="C62" s="23"/>
      <c r="D62" s="24">
        <v>637030</v>
      </c>
      <c r="E62" s="103" t="s">
        <v>419</v>
      </c>
      <c r="F62" s="104">
        <v>0</v>
      </c>
      <c r="G62" s="104">
        <v>0</v>
      </c>
      <c r="H62" s="104">
        <v>0</v>
      </c>
      <c r="I62" s="104">
        <v>0</v>
      </c>
      <c r="J62" s="104">
        <v>0</v>
      </c>
      <c r="K62" s="104">
        <v>0</v>
      </c>
      <c r="L62" s="104">
        <v>0</v>
      </c>
    </row>
    <row r="63" spans="1:12" hidden="1" outlineLevel="3" x14ac:dyDescent="0.2">
      <c r="A63" s="23" t="s">
        <v>184</v>
      </c>
      <c r="B63" s="24"/>
      <c r="C63" s="23"/>
      <c r="D63" s="24">
        <v>637031</v>
      </c>
      <c r="E63" s="103" t="s">
        <v>392</v>
      </c>
      <c r="F63" s="104">
        <v>0</v>
      </c>
      <c r="G63" s="104">
        <v>7.2</v>
      </c>
      <c r="H63" s="104">
        <v>0</v>
      </c>
      <c r="I63" s="104">
        <v>0</v>
      </c>
      <c r="J63" s="104">
        <v>0</v>
      </c>
      <c r="K63" s="104">
        <v>0</v>
      </c>
      <c r="L63" s="104">
        <v>0</v>
      </c>
    </row>
    <row r="64" spans="1:12" hidden="1" outlineLevel="3" x14ac:dyDescent="0.2">
      <c r="A64" s="23" t="s">
        <v>184</v>
      </c>
      <c r="B64" s="24"/>
      <c r="C64" s="23"/>
      <c r="D64" s="24">
        <v>637035</v>
      </c>
      <c r="E64" s="103" t="s">
        <v>488</v>
      </c>
      <c r="F64" s="104">
        <v>0.5</v>
      </c>
      <c r="G64" s="104">
        <v>1577.37</v>
      </c>
      <c r="H64" s="104">
        <v>1500</v>
      </c>
      <c r="I64" s="104">
        <v>1500</v>
      </c>
      <c r="J64" s="104">
        <v>2000</v>
      </c>
      <c r="K64" s="104">
        <v>2500</v>
      </c>
      <c r="L64" s="104">
        <v>2500</v>
      </c>
    </row>
    <row r="65" spans="1:12" hidden="1" outlineLevel="3" x14ac:dyDescent="0.2">
      <c r="A65" s="23" t="s">
        <v>184</v>
      </c>
      <c r="B65" s="24"/>
      <c r="C65" s="23"/>
      <c r="D65" s="24">
        <v>637036</v>
      </c>
      <c r="E65" s="103" t="s">
        <v>331</v>
      </c>
      <c r="F65" s="104">
        <v>0</v>
      </c>
      <c r="G65" s="104">
        <v>0</v>
      </c>
      <c r="H65" s="104">
        <v>500</v>
      </c>
      <c r="I65" s="104">
        <v>500</v>
      </c>
      <c r="J65" s="104">
        <v>500</v>
      </c>
      <c r="K65" s="104">
        <v>500</v>
      </c>
      <c r="L65" s="104">
        <v>500</v>
      </c>
    </row>
    <row r="66" spans="1:12" hidden="1" outlineLevel="3" x14ac:dyDescent="0.2">
      <c r="A66" s="23" t="s">
        <v>184</v>
      </c>
      <c r="B66" s="24"/>
      <c r="C66" s="23"/>
      <c r="D66" s="24">
        <v>637040</v>
      </c>
      <c r="E66" s="103" t="s">
        <v>444</v>
      </c>
      <c r="F66" s="104">
        <v>201.31</v>
      </c>
      <c r="G66" s="104">
        <v>45.24</v>
      </c>
      <c r="H66" s="104">
        <v>50</v>
      </c>
      <c r="I66" s="104">
        <v>50</v>
      </c>
      <c r="J66" s="104">
        <v>50</v>
      </c>
      <c r="K66" s="104">
        <v>50</v>
      </c>
      <c r="L66" s="104">
        <v>50</v>
      </c>
    </row>
    <row r="67" spans="1:12" ht="15.75" x14ac:dyDescent="0.2">
      <c r="A67" s="172" t="s">
        <v>75</v>
      </c>
      <c r="B67" s="172"/>
      <c r="C67" s="172"/>
      <c r="D67" s="139" t="s">
        <v>153</v>
      </c>
      <c r="E67" s="139"/>
      <c r="F67" s="102">
        <f t="shared" ref="F67" si="32">F68+F70+F80</f>
        <v>50057.63</v>
      </c>
      <c r="G67" s="102">
        <f t="shared" ref="G67:H67" si="33">G68+G70+G80</f>
        <v>126281.98</v>
      </c>
      <c r="H67" s="102">
        <f t="shared" si="33"/>
        <v>164000</v>
      </c>
      <c r="I67" s="102">
        <f t="shared" ref="I67:L67" si="34">I68+I70+I80</f>
        <v>164000</v>
      </c>
      <c r="J67" s="102">
        <f t="shared" ref="J67:K67" si="35">J68+J70+J80</f>
        <v>186890</v>
      </c>
      <c r="K67" s="102">
        <f t="shared" si="35"/>
        <v>207080</v>
      </c>
      <c r="L67" s="102">
        <f t="shared" si="34"/>
        <v>213830</v>
      </c>
    </row>
    <row r="68" spans="1:12" outlineLevel="1" x14ac:dyDescent="0.2">
      <c r="A68" s="23" t="s">
        <v>95</v>
      </c>
      <c r="B68" s="24">
        <v>610</v>
      </c>
      <c r="C68" s="23"/>
      <c r="D68" s="24"/>
      <c r="E68" s="103" t="s">
        <v>284</v>
      </c>
      <c r="F68" s="104">
        <f t="shared" ref="F68:L68" si="36">F69</f>
        <v>34408.22</v>
      </c>
      <c r="G68" s="104">
        <f t="shared" si="36"/>
        <v>86865.67</v>
      </c>
      <c r="H68" s="104">
        <f t="shared" si="36"/>
        <v>110000</v>
      </c>
      <c r="I68" s="104">
        <f t="shared" si="36"/>
        <v>110000</v>
      </c>
      <c r="J68" s="104">
        <f t="shared" si="36"/>
        <v>122600</v>
      </c>
      <c r="K68" s="104">
        <f t="shared" si="36"/>
        <v>140000</v>
      </c>
      <c r="L68" s="104">
        <f t="shared" si="36"/>
        <v>145000</v>
      </c>
    </row>
    <row r="69" spans="1:12" outlineLevel="2" x14ac:dyDescent="0.2">
      <c r="A69" s="23" t="s">
        <v>95</v>
      </c>
      <c r="B69" s="24"/>
      <c r="C69" s="24">
        <v>611</v>
      </c>
      <c r="D69" s="24"/>
      <c r="E69" s="103" t="s">
        <v>0</v>
      </c>
      <c r="F69" s="104">
        <v>34408.22</v>
      </c>
      <c r="G69" s="104">
        <v>86865.67</v>
      </c>
      <c r="H69" s="104">
        <v>110000</v>
      </c>
      <c r="I69" s="104">
        <v>110000</v>
      </c>
      <c r="J69" s="104">
        <v>122600</v>
      </c>
      <c r="K69" s="104">
        <v>140000</v>
      </c>
      <c r="L69" s="104">
        <v>145000</v>
      </c>
    </row>
    <row r="70" spans="1:12" outlineLevel="1" x14ac:dyDescent="0.2">
      <c r="A70" s="23" t="s">
        <v>95</v>
      </c>
      <c r="B70" s="24">
        <v>620</v>
      </c>
      <c r="C70" s="24"/>
      <c r="D70" s="24"/>
      <c r="E70" s="103" t="s">
        <v>188</v>
      </c>
      <c r="F70" s="104">
        <f t="shared" ref="F70:H70" si="37">SUM(F71:F73)</f>
        <v>11961.949999999999</v>
      </c>
      <c r="G70" s="104">
        <f t="shared" si="37"/>
        <v>30466.449999999997</v>
      </c>
      <c r="H70" s="104">
        <f t="shared" si="37"/>
        <v>38200</v>
      </c>
      <c r="I70" s="104">
        <f t="shared" ref="I70:L70" si="38">SUM(I71:I73)</f>
        <v>38200</v>
      </c>
      <c r="J70" s="104">
        <f>SUM(J71:J73)</f>
        <v>47190</v>
      </c>
      <c r="K70" s="104">
        <f t="shared" ref="K70" si="39">SUM(K71:K73)</f>
        <v>48930</v>
      </c>
      <c r="L70" s="104">
        <f t="shared" si="38"/>
        <v>50680</v>
      </c>
    </row>
    <row r="71" spans="1:12" outlineLevel="2" x14ac:dyDescent="0.2">
      <c r="A71" s="23" t="s">
        <v>95</v>
      </c>
      <c r="B71" s="24"/>
      <c r="C71" s="23" t="s">
        <v>172</v>
      </c>
      <c r="D71" s="24"/>
      <c r="E71" s="103" t="s">
        <v>189</v>
      </c>
      <c r="F71" s="104">
        <v>2753.13</v>
      </c>
      <c r="G71" s="104">
        <v>7809.72</v>
      </c>
      <c r="H71" s="104">
        <v>9000</v>
      </c>
      <c r="I71" s="104">
        <v>9000</v>
      </c>
      <c r="J71" s="104">
        <v>10000</v>
      </c>
      <c r="K71" s="104">
        <v>10300</v>
      </c>
      <c r="L71" s="104">
        <v>10700</v>
      </c>
    </row>
    <row r="72" spans="1:12" outlineLevel="2" x14ac:dyDescent="0.2">
      <c r="A72" s="23" t="s">
        <v>95</v>
      </c>
      <c r="B72" s="24"/>
      <c r="C72" s="23" t="s">
        <v>173</v>
      </c>
      <c r="D72" s="24"/>
      <c r="E72" s="103" t="s">
        <v>190</v>
      </c>
      <c r="F72" s="104">
        <v>736.52</v>
      </c>
      <c r="G72" s="104">
        <v>1033.81</v>
      </c>
      <c r="H72" s="104">
        <v>2000</v>
      </c>
      <c r="I72" s="104">
        <v>2000</v>
      </c>
      <c r="J72" s="104">
        <v>3500</v>
      </c>
      <c r="K72" s="104">
        <v>3700</v>
      </c>
      <c r="L72" s="104">
        <v>3800</v>
      </c>
    </row>
    <row r="73" spans="1:12" outlineLevel="2" x14ac:dyDescent="0.2">
      <c r="A73" s="23" t="s">
        <v>95</v>
      </c>
      <c r="B73" s="24"/>
      <c r="C73" s="23" t="s">
        <v>174</v>
      </c>
      <c r="D73" s="24"/>
      <c r="E73" s="103" t="s">
        <v>191</v>
      </c>
      <c r="F73" s="104">
        <f t="shared" ref="F73" si="40">SUM(F74:F79)</f>
        <v>8472.2999999999993</v>
      </c>
      <c r="G73" s="104">
        <f t="shared" ref="G73:H73" si="41">SUM(G74:G79)</f>
        <v>21622.92</v>
      </c>
      <c r="H73" s="104">
        <f t="shared" si="41"/>
        <v>27200</v>
      </c>
      <c r="I73" s="104">
        <f t="shared" ref="I73:L73" si="42">SUM(I74:I79)</f>
        <v>27200</v>
      </c>
      <c r="J73" s="104">
        <f>SUM(J74:J79)</f>
        <v>33690</v>
      </c>
      <c r="K73" s="104">
        <f t="shared" ref="K73" si="43">SUM(K74:K79)</f>
        <v>34930</v>
      </c>
      <c r="L73" s="104">
        <f t="shared" si="42"/>
        <v>36180</v>
      </c>
    </row>
    <row r="74" spans="1:12" hidden="1" outlineLevel="3" x14ac:dyDescent="0.2">
      <c r="A74" s="23" t="s">
        <v>95</v>
      </c>
      <c r="B74" s="24"/>
      <c r="C74" s="23"/>
      <c r="D74" s="24">
        <v>625001</v>
      </c>
      <c r="E74" s="103" t="s">
        <v>192</v>
      </c>
      <c r="F74" s="104">
        <v>479.71</v>
      </c>
      <c r="G74" s="104">
        <v>1215.28</v>
      </c>
      <c r="H74" s="104">
        <v>1500</v>
      </c>
      <c r="I74" s="104">
        <v>1500</v>
      </c>
      <c r="J74" s="104">
        <v>1890</v>
      </c>
      <c r="K74" s="104">
        <v>1960</v>
      </c>
      <c r="L74" s="104">
        <v>2030</v>
      </c>
    </row>
    <row r="75" spans="1:12" hidden="1" outlineLevel="3" x14ac:dyDescent="0.2">
      <c r="A75" s="23" t="s">
        <v>95</v>
      </c>
      <c r="B75" s="24"/>
      <c r="C75" s="23"/>
      <c r="D75" s="24">
        <v>625002</v>
      </c>
      <c r="E75" s="103" t="s">
        <v>193</v>
      </c>
      <c r="F75" s="104">
        <v>4797.96</v>
      </c>
      <c r="G75" s="104">
        <v>12156.87</v>
      </c>
      <c r="H75" s="104">
        <v>15250</v>
      </c>
      <c r="I75" s="104">
        <v>15250</v>
      </c>
      <c r="J75" s="104">
        <v>18900</v>
      </c>
      <c r="K75" s="104">
        <v>19600</v>
      </c>
      <c r="L75" s="104">
        <v>20300</v>
      </c>
    </row>
    <row r="76" spans="1:12" hidden="1" outlineLevel="3" x14ac:dyDescent="0.2">
      <c r="A76" s="23" t="s">
        <v>95</v>
      </c>
      <c r="B76" s="24"/>
      <c r="C76" s="23"/>
      <c r="D76" s="24">
        <v>625003</v>
      </c>
      <c r="E76" s="103" t="s">
        <v>194</v>
      </c>
      <c r="F76" s="104">
        <v>274.02999999999997</v>
      </c>
      <c r="G76" s="104">
        <v>694.15</v>
      </c>
      <c r="H76" s="104">
        <v>850</v>
      </c>
      <c r="I76" s="104">
        <v>850</v>
      </c>
      <c r="J76" s="104">
        <v>1080</v>
      </c>
      <c r="K76" s="104">
        <v>1120</v>
      </c>
      <c r="L76" s="104">
        <v>1160</v>
      </c>
    </row>
    <row r="77" spans="1:12" hidden="1" outlineLevel="3" x14ac:dyDescent="0.2">
      <c r="A77" s="23" t="s">
        <v>95</v>
      </c>
      <c r="B77" s="24"/>
      <c r="C77" s="23"/>
      <c r="D77" s="24">
        <v>625004</v>
      </c>
      <c r="E77" s="103" t="s">
        <v>195</v>
      </c>
      <c r="F77" s="104">
        <v>969.78</v>
      </c>
      <c r="G77" s="104">
        <v>2574.59</v>
      </c>
      <c r="H77" s="104">
        <v>3300</v>
      </c>
      <c r="I77" s="104">
        <v>3300</v>
      </c>
      <c r="J77" s="104">
        <v>4050</v>
      </c>
      <c r="K77" s="104">
        <v>4200</v>
      </c>
      <c r="L77" s="104">
        <v>4350</v>
      </c>
    </row>
    <row r="78" spans="1:12" hidden="1" outlineLevel="3" x14ac:dyDescent="0.2">
      <c r="A78" s="23" t="s">
        <v>95</v>
      </c>
      <c r="B78" s="24"/>
      <c r="C78" s="23"/>
      <c r="D78" s="24">
        <v>625005</v>
      </c>
      <c r="E78" s="103" t="s">
        <v>196</v>
      </c>
      <c r="F78" s="104">
        <v>323.16000000000003</v>
      </c>
      <c r="G78" s="104">
        <v>857.87</v>
      </c>
      <c r="H78" s="104">
        <v>1100</v>
      </c>
      <c r="I78" s="104">
        <v>1100</v>
      </c>
      <c r="J78" s="104">
        <v>1350</v>
      </c>
      <c r="K78" s="104">
        <v>1400</v>
      </c>
      <c r="L78" s="104">
        <v>1450</v>
      </c>
    </row>
    <row r="79" spans="1:12" hidden="1" outlineLevel="3" x14ac:dyDescent="0.2">
      <c r="A79" s="23" t="s">
        <v>95</v>
      </c>
      <c r="B79" s="24"/>
      <c r="C79" s="23"/>
      <c r="D79" s="24">
        <v>625007</v>
      </c>
      <c r="E79" s="103" t="s">
        <v>197</v>
      </c>
      <c r="F79" s="104">
        <v>1627.66</v>
      </c>
      <c r="G79" s="104">
        <v>4124.16</v>
      </c>
      <c r="H79" s="104">
        <v>5200</v>
      </c>
      <c r="I79" s="104">
        <v>5200</v>
      </c>
      <c r="J79" s="104">
        <v>6420</v>
      </c>
      <c r="K79" s="104">
        <v>6650</v>
      </c>
      <c r="L79" s="104">
        <v>6890</v>
      </c>
    </row>
    <row r="80" spans="1:12" outlineLevel="1" x14ac:dyDescent="0.2">
      <c r="A80" s="23" t="s">
        <v>95</v>
      </c>
      <c r="B80" s="24">
        <v>630</v>
      </c>
      <c r="C80" s="23"/>
      <c r="D80" s="24"/>
      <c r="E80" s="103" t="s">
        <v>215</v>
      </c>
      <c r="F80" s="104">
        <f>F81+F83+F88+F90</f>
        <v>3687.46</v>
      </c>
      <c r="G80" s="104">
        <f t="shared" ref="G80:H80" si="44">G81+G83+G88+G90</f>
        <v>8949.86</v>
      </c>
      <c r="H80" s="104">
        <f t="shared" si="44"/>
        <v>15800</v>
      </c>
      <c r="I80" s="104">
        <f t="shared" ref="I80:L80" si="45">I81+I83+I88+I90</f>
        <v>15800</v>
      </c>
      <c r="J80" s="104">
        <f t="shared" ref="J80:K80" si="46">J81+J83+J88+J90</f>
        <v>17100</v>
      </c>
      <c r="K80" s="104">
        <f t="shared" si="46"/>
        <v>18150</v>
      </c>
      <c r="L80" s="104">
        <f t="shared" si="45"/>
        <v>18150</v>
      </c>
    </row>
    <row r="81" spans="1:12" outlineLevel="2" x14ac:dyDescent="0.2">
      <c r="A81" s="23" t="s">
        <v>95</v>
      </c>
      <c r="B81" s="24"/>
      <c r="C81" s="23" t="s">
        <v>186</v>
      </c>
      <c r="D81" s="24"/>
      <c r="E81" s="103" t="s">
        <v>198</v>
      </c>
      <c r="F81" s="104">
        <f t="shared" ref="F81:L81" si="47">F82</f>
        <v>18</v>
      </c>
      <c r="G81" s="104">
        <f t="shared" si="47"/>
        <v>97</v>
      </c>
      <c r="H81" s="104">
        <f t="shared" si="47"/>
        <v>150</v>
      </c>
      <c r="I81" s="104">
        <f t="shared" si="47"/>
        <v>150</v>
      </c>
      <c r="J81" s="104">
        <f t="shared" si="47"/>
        <v>150</v>
      </c>
      <c r="K81" s="104">
        <f t="shared" si="47"/>
        <v>150</v>
      </c>
      <c r="L81" s="104">
        <f t="shared" si="47"/>
        <v>150</v>
      </c>
    </row>
    <row r="82" spans="1:12" hidden="1" outlineLevel="3" x14ac:dyDescent="0.2">
      <c r="A82" s="23" t="s">
        <v>95</v>
      </c>
      <c r="B82" s="24"/>
      <c r="C82" s="23"/>
      <c r="D82" s="24">
        <v>632005</v>
      </c>
      <c r="E82" s="103" t="s">
        <v>400</v>
      </c>
      <c r="F82" s="104">
        <v>18</v>
      </c>
      <c r="G82" s="104">
        <v>97</v>
      </c>
      <c r="H82" s="104">
        <v>150</v>
      </c>
      <c r="I82" s="104">
        <v>150</v>
      </c>
      <c r="J82" s="104">
        <v>150</v>
      </c>
      <c r="K82" s="104">
        <v>150</v>
      </c>
      <c r="L82" s="104">
        <v>150</v>
      </c>
    </row>
    <row r="83" spans="1:12" outlineLevel="2" collapsed="1" x14ac:dyDescent="0.2">
      <c r="A83" s="23" t="s">
        <v>95</v>
      </c>
      <c r="B83" s="24"/>
      <c r="C83" s="23" t="s">
        <v>177</v>
      </c>
      <c r="D83" s="24"/>
      <c r="E83" s="103" t="s">
        <v>201</v>
      </c>
      <c r="F83" s="104">
        <f t="shared" ref="F83:L83" si="48">SUM(F84:F87)</f>
        <v>2774.48</v>
      </c>
      <c r="G83" s="104">
        <f t="shared" ref="G83:H83" si="49">SUM(G84:G87)</f>
        <v>5014.5899999999992</v>
      </c>
      <c r="H83" s="104">
        <f t="shared" si="49"/>
        <v>6400</v>
      </c>
      <c r="I83" s="104">
        <f t="shared" si="48"/>
        <v>6400</v>
      </c>
      <c r="J83" s="104">
        <f t="shared" si="48"/>
        <v>6950</v>
      </c>
      <c r="K83" s="104">
        <f t="shared" ref="K83" si="50">SUM(K84:K87)</f>
        <v>7500</v>
      </c>
      <c r="L83" s="104">
        <f t="shared" si="48"/>
        <v>7500</v>
      </c>
    </row>
    <row r="84" spans="1:12" hidden="1" outlineLevel="3" x14ac:dyDescent="0.2">
      <c r="A84" s="23" t="s">
        <v>95</v>
      </c>
      <c r="B84" s="25"/>
      <c r="C84" s="25"/>
      <c r="D84" s="24">
        <v>633004</v>
      </c>
      <c r="E84" s="103" t="s">
        <v>307</v>
      </c>
      <c r="F84" s="104">
        <v>37.979999999999997</v>
      </c>
      <c r="G84" s="104">
        <v>25.98</v>
      </c>
      <c r="H84" s="104">
        <v>100</v>
      </c>
      <c r="I84" s="104">
        <v>100</v>
      </c>
      <c r="J84" s="104">
        <v>100</v>
      </c>
      <c r="K84" s="104">
        <v>100</v>
      </c>
      <c r="L84" s="104">
        <v>100</v>
      </c>
    </row>
    <row r="85" spans="1:12" hidden="1" outlineLevel="3" x14ac:dyDescent="0.2">
      <c r="A85" s="23" t="s">
        <v>95</v>
      </c>
      <c r="B85" s="25"/>
      <c r="C85" s="25"/>
      <c r="D85" s="24">
        <v>633006</v>
      </c>
      <c r="E85" s="103" t="s">
        <v>3</v>
      </c>
      <c r="F85" s="104">
        <v>2561.9699999999998</v>
      </c>
      <c r="G85" s="104">
        <v>4493.75</v>
      </c>
      <c r="H85" s="104">
        <v>5000</v>
      </c>
      <c r="I85" s="104">
        <v>5000</v>
      </c>
      <c r="J85" s="104">
        <v>5500</v>
      </c>
      <c r="K85" s="104">
        <v>6000</v>
      </c>
      <c r="L85" s="104">
        <v>6000</v>
      </c>
    </row>
    <row r="86" spans="1:12" hidden="1" outlineLevel="3" x14ac:dyDescent="0.2">
      <c r="A86" s="23" t="s">
        <v>95</v>
      </c>
      <c r="B86" s="24"/>
      <c r="C86" s="23"/>
      <c r="D86" s="24">
        <v>633009</v>
      </c>
      <c r="E86" s="103" t="s">
        <v>203</v>
      </c>
      <c r="F86" s="104">
        <v>97.65</v>
      </c>
      <c r="G86" s="104">
        <v>297</v>
      </c>
      <c r="H86" s="104">
        <v>1000</v>
      </c>
      <c r="I86" s="104">
        <v>1000</v>
      </c>
      <c r="J86" s="104">
        <v>1000</v>
      </c>
      <c r="K86" s="104">
        <v>1000</v>
      </c>
      <c r="L86" s="104">
        <v>1000</v>
      </c>
    </row>
    <row r="87" spans="1:12" hidden="1" outlineLevel="3" x14ac:dyDescent="0.2">
      <c r="A87" s="23" t="s">
        <v>95</v>
      </c>
      <c r="B87" s="24"/>
      <c r="C87" s="23"/>
      <c r="D87" s="24">
        <v>633011</v>
      </c>
      <c r="E87" s="103" t="s">
        <v>308</v>
      </c>
      <c r="F87" s="104">
        <v>76.88</v>
      </c>
      <c r="G87" s="104">
        <v>197.86</v>
      </c>
      <c r="H87" s="104">
        <v>300</v>
      </c>
      <c r="I87" s="104">
        <v>300</v>
      </c>
      <c r="J87" s="104">
        <v>350</v>
      </c>
      <c r="K87" s="104">
        <v>400</v>
      </c>
      <c r="L87" s="104">
        <v>400</v>
      </c>
    </row>
    <row r="88" spans="1:12" outlineLevel="2" collapsed="1" x14ac:dyDescent="0.2">
      <c r="A88" s="23" t="s">
        <v>95</v>
      </c>
      <c r="B88" s="24"/>
      <c r="C88" s="23" t="s">
        <v>181</v>
      </c>
      <c r="D88" s="24"/>
      <c r="E88" s="103" t="s">
        <v>309</v>
      </c>
      <c r="F88" s="104">
        <f>F89</f>
        <v>0</v>
      </c>
      <c r="G88" s="104">
        <f t="shared" ref="G88:L88" si="51">G89</f>
        <v>0</v>
      </c>
      <c r="H88" s="104">
        <f t="shared" si="51"/>
        <v>500</v>
      </c>
      <c r="I88" s="104">
        <f t="shared" si="51"/>
        <v>500</v>
      </c>
      <c r="J88" s="104">
        <f t="shared" si="51"/>
        <v>600</v>
      </c>
      <c r="K88" s="104">
        <f t="shared" si="51"/>
        <v>600</v>
      </c>
      <c r="L88" s="104">
        <f t="shared" si="51"/>
        <v>600</v>
      </c>
    </row>
    <row r="89" spans="1:12" hidden="1" outlineLevel="3" x14ac:dyDescent="0.2">
      <c r="A89" s="23" t="s">
        <v>95</v>
      </c>
      <c r="B89" s="25"/>
      <c r="C89" s="25"/>
      <c r="D89" s="24">
        <v>634004</v>
      </c>
      <c r="E89" s="103" t="s">
        <v>420</v>
      </c>
      <c r="F89" s="104">
        <v>0</v>
      </c>
      <c r="G89" s="104">
        <v>0</v>
      </c>
      <c r="H89" s="104">
        <v>500</v>
      </c>
      <c r="I89" s="104">
        <v>500</v>
      </c>
      <c r="J89" s="104">
        <v>600</v>
      </c>
      <c r="K89" s="104">
        <v>600</v>
      </c>
      <c r="L89" s="104">
        <v>600</v>
      </c>
    </row>
    <row r="90" spans="1:12" outlineLevel="2" collapsed="1" x14ac:dyDescent="0.2">
      <c r="A90" s="23" t="s">
        <v>95</v>
      </c>
      <c r="B90" s="24"/>
      <c r="C90" s="23" t="s">
        <v>171</v>
      </c>
      <c r="D90" s="24"/>
      <c r="E90" s="103" t="s">
        <v>210</v>
      </c>
      <c r="F90" s="104">
        <f>SUM(F91:F96)</f>
        <v>894.98</v>
      </c>
      <c r="G90" s="104">
        <f t="shared" ref="G90:H90" si="52">SUM(G91:G96)</f>
        <v>3838.2700000000004</v>
      </c>
      <c r="H90" s="104">
        <f t="shared" si="52"/>
        <v>8750</v>
      </c>
      <c r="I90" s="104">
        <f t="shared" ref="I90:L90" si="53">SUM(I91:I96)</f>
        <v>8750</v>
      </c>
      <c r="J90" s="104">
        <f t="shared" ref="J90:K90" si="54">SUM(J91:J96)</f>
        <v>9400</v>
      </c>
      <c r="K90" s="104">
        <f t="shared" si="54"/>
        <v>9900</v>
      </c>
      <c r="L90" s="104">
        <f t="shared" si="53"/>
        <v>9900</v>
      </c>
    </row>
    <row r="91" spans="1:12" hidden="1" outlineLevel="3" x14ac:dyDescent="0.2">
      <c r="A91" s="23" t="s">
        <v>95</v>
      </c>
      <c r="B91" s="24"/>
      <c r="C91" s="23"/>
      <c r="D91" s="24">
        <v>637002</v>
      </c>
      <c r="E91" s="103" t="s">
        <v>15</v>
      </c>
      <c r="F91" s="104">
        <v>517.5</v>
      </c>
      <c r="G91" s="104">
        <v>798</v>
      </c>
      <c r="H91" s="104">
        <v>1000</v>
      </c>
      <c r="I91" s="104">
        <v>1000</v>
      </c>
      <c r="J91" s="104">
        <v>1000</v>
      </c>
      <c r="K91" s="104">
        <v>1000</v>
      </c>
      <c r="L91" s="104">
        <v>1000</v>
      </c>
    </row>
    <row r="92" spans="1:12" hidden="1" outlineLevel="3" x14ac:dyDescent="0.2">
      <c r="A92" s="23" t="s">
        <v>95</v>
      </c>
      <c r="B92" s="24"/>
      <c r="C92" s="23"/>
      <c r="D92" s="24">
        <v>637004</v>
      </c>
      <c r="E92" s="103" t="s">
        <v>212</v>
      </c>
      <c r="F92" s="104">
        <v>0</v>
      </c>
      <c r="G92" s="104">
        <v>0</v>
      </c>
      <c r="H92" s="104">
        <v>1000</v>
      </c>
      <c r="I92" s="104">
        <v>1000</v>
      </c>
      <c r="J92" s="104">
        <v>1000</v>
      </c>
      <c r="K92" s="104">
        <v>1000</v>
      </c>
      <c r="L92" s="104">
        <v>1000</v>
      </c>
    </row>
    <row r="93" spans="1:12" hidden="1" outlineLevel="3" x14ac:dyDescent="0.2">
      <c r="A93" s="23" t="s">
        <v>95</v>
      </c>
      <c r="B93" s="24"/>
      <c r="C93" s="23"/>
      <c r="D93" s="24">
        <v>637006</v>
      </c>
      <c r="E93" s="103" t="s">
        <v>463</v>
      </c>
      <c r="F93" s="104">
        <v>10</v>
      </c>
      <c r="G93" s="104">
        <v>0</v>
      </c>
      <c r="H93" s="104">
        <v>0</v>
      </c>
      <c r="I93" s="104">
        <v>0</v>
      </c>
      <c r="J93" s="104">
        <v>100</v>
      </c>
      <c r="K93" s="104">
        <v>100</v>
      </c>
      <c r="L93" s="104">
        <v>100</v>
      </c>
    </row>
    <row r="94" spans="1:12" hidden="1" outlineLevel="3" x14ac:dyDescent="0.2">
      <c r="A94" s="23" t="s">
        <v>95</v>
      </c>
      <c r="B94" s="24"/>
      <c r="C94" s="23"/>
      <c r="D94" s="24">
        <v>637007</v>
      </c>
      <c r="E94" s="103" t="s">
        <v>1</v>
      </c>
      <c r="F94" s="104">
        <v>0</v>
      </c>
      <c r="G94" s="104">
        <v>0</v>
      </c>
      <c r="H94" s="104">
        <v>100</v>
      </c>
      <c r="I94" s="104">
        <v>100</v>
      </c>
      <c r="J94" s="104">
        <v>100</v>
      </c>
      <c r="K94" s="104">
        <v>100</v>
      </c>
      <c r="L94" s="104">
        <v>100</v>
      </c>
    </row>
    <row r="95" spans="1:12" hidden="1" outlineLevel="3" x14ac:dyDescent="0.2">
      <c r="A95" s="23" t="s">
        <v>95</v>
      </c>
      <c r="B95" s="24"/>
      <c r="C95" s="23"/>
      <c r="D95" s="24">
        <v>637014</v>
      </c>
      <c r="E95" s="103" t="s">
        <v>21</v>
      </c>
      <c r="F95" s="104">
        <v>0</v>
      </c>
      <c r="G95" s="104">
        <v>2159.0100000000002</v>
      </c>
      <c r="H95" s="104">
        <v>5500</v>
      </c>
      <c r="I95" s="104">
        <v>5500</v>
      </c>
      <c r="J95" s="104">
        <v>6000</v>
      </c>
      <c r="K95" s="104">
        <v>6500</v>
      </c>
      <c r="L95" s="104">
        <v>6500</v>
      </c>
    </row>
    <row r="96" spans="1:12" hidden="1" outlineLevel="3" x14ac:dyDescent="0.2">
      <c r="A96" s="23" t="s">
        <v>95</v>
      </c>
      <c r="B96" s="24"/>
      <c r="C96" s="23"/>
      <c r="D96" s="24">
        <v>637016</v>
      </c>
      <c r="E96" s="103" t="s">
        <v>54</v>
      </c>
      <c r="F96" s="104">
        <v>367.48</v>
      </c>
      <c r="G96" s="104">
        <v>881.26</v>
      </c>
      <c r="H96" s="104">
        <v>1150</v>
      </c>
      <c r="I96" s="104">
        <v>1150</v>
      </c>
      <c r="J96" s="104">
        <v>1200</v>
      </c>
      <c r="K96" s="104">
        <v>1200</v>
      </c>
      <c r="L96" s="104">
        <v>1200</v>
      </c>
    </row>
    <row r="97" spans="1:12" x14ac:dyDescent="0.2">
      <c r="A97" s="86"/>
      <c r="B97" s="108"/>
      <c r="C97" s="108"/>
      <c r="D97" s="108"/>
      <c r="E97" s="108"/>
      <c r="F97" s="108"/>
      <c r="G97" s="114"/>
      <c r="H97" s="114"/>
      <c r="I97" s="114"/>
      <c r="J97" s="114"/>
      <c r="K97" s="114"/>
      <c r="L97" s="114"/>
    </row>
    <row r="98" spans="1:12" ht="18.75" x14ac:dyDescent="0.2">
      <c r="A98" s="185" t="s">
        <v>56</v>
      </c>
      <c r="B98" s="185"/>
      <c r="C98" s="185"/>
      <c r="D98" s="185"/>
      <c r="E98" s="185"/>
      <c r="F98" s="74">
        <f>F7</f>
        <v>208455.09</v>
      </c>
      <c r="G98" s="74">
        <f>G7</f>
        <v>678592.64</v>
      </c>
      <c r="H98" s="74">
        <f t="shared" ref="H98" si="55">H7</f>
        <v>805100</v>
      </c>
      <c r="I98" s="74">
        <f t="shared" ref="I98:L98" si="56">I7</f>
        <v>805100</v>
      </c>
      <c r="J98" s="74">
        <f t="shared" ref="J98:K98" si="57">J7</f>
        <v>944390</v>
      </c>
      <c r="K98" s="74">
        <f t="shared" si="57"/>
        <v>970080</v>
      </c>
      <c r="L98" s="74">
        <f t="shared" si="56"/>
        <v>987330</v>
      </c>
    </row>
    <row r="99" spans="1:12" x14ac:dyDescent="0.2">
      <c r="A99" s="86"/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</row>
    <row r="100" spans="1:12" ht="30" customHeight="1" x14ac:dyDescent="0.2">
      <c r="A100" s="174" t="s">
        <v>41</v>
      </c>
      <c r="B100" s="174"/>
      <c r="C100" s="174"/>
      <c r="D100" s="174"/>
      <c r="E100" s="174"/>
      <c r="F100" s="10" t="s">
        <v>440</v>
      </c>
      <c r="G100" s="10" t="s">
        <v>441</v>
      </c>
      <c r="H100" s="10" t="s">
        <v>107</v>
      </c>
      <c r="I100" s="10" t="s">
        <v>107</v>
      </c>
      <c r="J100" s="10" t="s">
        <v>390</v>
      </c>
      <c r="K100" s="10" t="s">
        <v>442</v>
      </c>
      <c r="L100" s="10" t="s">
        <v>442</v>
      </c>
    </row>
    <row r="101" spans="1:12" x14ac:dyDescent="0.2">
      <c r="A101" s="108"/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</row>
    <row r="102" spans="1:12" ht="12.75" hidden="1" customHeight="1" outlineLevel="3" x14ac:dyDescent="0.2">
      <c r="A102" s="32"/>
      <c r="B102" s="115"/>
      <c r="C102" s="32"/>
      <c r="D102" s="35"/>
      <c r="E102" s="35"/>
      <c r="F102" s="116"/>
      <c r="G102" s="116"/>
      <c r="H102" s="116"/>
      <c r="I102" s="116"/>
      <c r="J102" s="116"/>
      <c r="K102" s="116"/>
      <c r="L102" s="116"/>
    </row>
    <row r="103" spans="1:12" ht="18.75" collapsed="1" x14ac:dyDescent="0.2">
      <c r="A103" s="173" t="s">
        <v>164</v>
      </c>
      <c r="B103" s="173"/>
      <c r="C103" s="173"/>
      <c r="D103" s="173"/>
      <c r="E103" s="173"/>
      <c r="F103" s="110">
        <f t="shared" ref="F103:L103" si="58">F104</f>
        <v>0</v>
      </c>
      <c r="G103" s="110">
        <f t="shared" si="58"/>
        <v>2421</v>
      </c>
      <c r="H103" s="110">
        <f t="shared" si="58"/>
        <v>0</v>
      </c>
      <c r="I103" s="110">
        <f t="shared" si="58"/>
        <v>0</v>
      </c>
      <c r="J103" s="110">
        <f t="shared" si="58"/>
        <v>0</v>
      </c>
      <c r="K103" s="110">
        <f t="shared" si="58"/>
        <v>0</v>
      </c>
      <c r="L103" s="110">
        <f t="shared" si="58"/>
        <v>0</v>
      </c>
    </row>
    <row r="104" spans="1:12" ht="15.75" x14ac:dyDescent="0.2">
      <c r="A104" s="172" t="s">
        <v>73</v>
      </c>
      <c r="B104" s="172"/>
      <c r="C104" s="172"/>
      <c r="D104" s="156" t="s">
        <v>43</v>
      </c>
      <c r="E104" s="156"/>
      <c r="F104" s="102">
        <f t="shared" ref="F104:L106" si="59">F105</f>
        <v>0</v>
      </c>
      <c r="G104" s="102">
        <f t="shared" si="59"/>
        <v>2421</v>
      </c>
      <c r="H104" s="102">
        <f t="shared" si="59"/>
        <v>0</v>
      </c>
      <c r="I104" s="102">
        <f t="shared" si="59"/>
        <v>0</v>
      </c>
      <c r="J104" s="102">
        <f t="shared" si="59"/>
        <v>0</v>
      </c>
      <c r="K104" s="102">
        <f t="shared" si="59"/>
        <v>0</v>
      </c>
      <c r="L104" s="102">
        <f t="shared" si="59"/>
        <v>0</v>
      </c>
    </row>
    <row r="105" spans="1:12" ht="12.75" customHeight="1" outlineLevel="1" x14ac:dyDescent="0.2">
      <c r="A105" s="23" t="s">
        <v>184</v>
      </c>
      <c r="B105" s="24">
        <v>710</v>
      </c>
      <c r="C105" s="23"/>
      <c r="D105" s="24"/>
      <c r="E105" s="22" t="s">
        <v>287</v>
      </c>
      <c r="F105" s="104">
        <f t="shared" si="59"/>
        <v>0</v>
      </c>
      <c r="G105" s="104">
        <f t="shared" si="59"/>
        <v>2421</v>
      </c>
      <c r="H105" s="104">
        <f t="shared" si="59"/>
        <v>0</v>
      </c>
      <c r="I105" s="104">
        <f t="shared" si="59"/>
        <v>0</v>
      </c>
      <c r="J105" s="104">
        <f t="shared" si="59"/>
        <v>0</v>
      </c>
      <c r="K105" s="104">
        <f t="shared" si="59"/>
        <v>0</v>
      </c>
      <c r="L105" s="104">
        <f t="shared" si="59"/>
        <v>0</v>
      </c>
    </row>
    <row r="106" spans="1:12" ht="12.75" customHeight="1" outlineLevel="2" x14ac:dyDescent="0.2">
      <c r="A106" s="23" t="s">
        <v>184</v>
      </c>
      <c r="B106" s="24"/>
      <c r="C106" s="24">
        <v>713</v>
      </c>
      <c r="D106" s="24"/>
      <c r="E106" s="103" t="s">
        <v>315</v>
      </c>
      <c r="F106" s="104">
        <f t="shared" si="59"/>
        <v>0</v>
      </c>
      <c r="G106" s="104">
        <f t="shared" si="59"/>
        <v>2421</v>
      </c>
      <c r="H106" s="104">
        <f t="shared" si="59"/>
        <v>0</v>
      </c>
      <c r="I106" s="104">
        <f t="shared" si="59"/>
        <v>0</v>
      </c>
      <c r="J106" s="104">
        <f t="shared" si="59"/>
        <v>0</v>
      </c>
      <c r="K106" s="104">
        <f t="shared" si="59"/>
        <v>0</v>
      </c>
      <c r="L106" s="104">
        <f t="shared" si="59"/>
        <v>0</v>
      </c>
    </row>
    <row r="107" spans="1:12" ht="12.75" hidden="1" customHeight="1" outlineLevel="3" x14ac:dyDescent="0.2">
      <c r="A107" s="23" t="s">
        <v>184</v>
      </c>
      <c r="B107" s="24"/>
      <c r="C107" s="24"/>
      <c r="D107" s="24">
        <v>713003</v>
      </c>
      <c r="E107" s="103" t="s">
        <v>495</v>
      </c>
      <c r="F107" s="104">
        <v>0</v>
      </c>
      <c r="G107" s="104">
        <v>2421</v>
      </c>
      <c r="H107" s="104">
        <v>0</v>
      </c>
      <c r="I107" s="104">
        <v>0</v>
      </c>
      <c r="J107" s="104">
        <v>0</v>
      </c>
      <c r="K107" s="104">
        <v>0</v>
      </c>
      <c r="L107" s="104">
        <v>0</v>
      </c>
    </row>
    <row r="108" spans="1:12" ht="12.75" customHeight="1" x14ac:dyDescent="0.2">
      <c r="A108" s="32"/>
      <c r="B108" s="33"/>
      <c r="C108" s="33"/>
      <c r="D108" s="33"/>
      <c r="E108" s="115"/>
      <c r="F108" s="116"/>
      <c r="G108" s="116"/>
      <c r="H108" s="116"/>
      <c r="I108" s="116"/>
      <c r="J108" s="116"/>
      <c r="K108" s="116"/>
      <c r="L108" s="116"/>
    </row>
    <row r="109" spans="1:12" ht="18.75" x14ac:dyDescent="0.2">
      <c r="A109" s="185" t="s">
        <v>57</v>
      </c>
      <c r="B109" s="185"/>
      <c r="C109" s="185"/>
      <c r="D109" s="185"/>
      <c r="E109" s="185"/>
      <c r="F109" s="74">
        <f t="shared" ref="F109:L109" si="60">F103</f>
        <v>0</v>
      </c>
      <c r="G109" s="74">
        <f t="shared" ref="G109:H109" si="61">G103</f>
        <v>2421</v>
      </c>
      <c r="H109" s="74">
        <f t="shared" si="61"/>
        <v>0</v>
      </c>
      <c r="I109" s="74">
        <f t="shared" si="60"/>
        <v>0</v>
      </c>
      <c r="J109" s="74">
        <f t="shared" si="60"/>
        <v>0</v>
      </c>
      <c r="K109" s="74">
        <f t="shared" ref="K109" si="62">K103</f>
        <v>0</v>
      </c>
      <c r="L109" s="74">
        <f t="shared" si="60"/>
        <v>0</v>
      </c>
    </row>
    <row r="110" spans="1:12" s="3" customFormat="1" ht="15.75" x14ac:dyDescent="0.25">
      <c r="A110" s="167" t="s">
        <v>421</v>
      </c>
      <c r="B110" s="167"/>
      <c r="C110" s="167"/>
      <c r="D110" s="167"/>
      <c r="E110" s="167"/>
      <c r="F110" s="73">
        <f t="shared" ref="F110:L110" si="63">F98+F109</f>
        <v>208455.09</v>
      </c>
      <c r="G110" s="73">
        <f t="shared" ref="G110:H110" si="64">G98+G109</f>
        <v>681013.64</v>
      </c>
      <c r="H110" s="73">
        <f t="shared" si="64"/>
        <v>805100</v>
      </c>
      <c r="I110" s="73">
        <f t="shared" si="63"/>
        <v>805100</v>
      </c>
      <c r="J110" s="73">
        <f t="shared" si="63"/>
        <v>944390</v>
      </c>
      <c r="K110" s="73">
        <f t="shared" ref="K110" si="65">K98+K109</f>
        <v>970080</v>
      </c>
      <c r="L110" s="73">
        <f t="shared" si="63"/>
        <v>987330</v>
      </c>
    </row>
    <row r="111" spans="1:12" x14ac:dyDescent="0.2">
      <c r="A111" s="86"/>
      <c r="B111" s="108"/>
      <c r="C111" s="108"/>
      <c r="D111" s="108"/>
      <c r="E111" s="108"/>
      <c r="F111" s="108"/>
      <c r="G111" s="114"/>
      <c r="H111" s="114"/>
      <c r="I111" s="114"/>
      <c r="J111" s="114"/>
      <c r="K111" s="114"/>
      <c r="L111" s="114"/>
    </row>
    <row r="113" spans="1:2" x14ac:dyDescent="0.2">
      <c r="A113" s="18" t="s">
        <v>381</v>
      </c>
    </row>
    <row r="115" spans="1:2" x14ac:dyDescent="0.2">
      <c r="A115" s="18" t="s">
        <v>550</v>
      </c>
      <c r="B115" s="135"/>
    </row>
  </sheetData>
  <mergeCells count="13">
    <mergeCell ref="A110:E110"/>
    <mergeCell ref="A8:C8"/>
    <mergeCell ref="A1:L1"/>
    <mergeCell ref="B2:H2"/>
    <mergeCell ref="A3:E3"/>
    <mergeCell ref="B4:H4"/>
    <mergeCell ref="A7:E7"/>
    <mergeCell ref="A100:E100"/>
    <mergeCell ref="A109:E109"/>
    <mergeCell ref="A104:C104"/>
    <mergeCell ref="A103:E103"/>
    <mergeCell ref="A67:C67"/>
    <mergeCell ref="A98:E98"/>
  </mergeCells>
  <pageMargins left="0.2" right="0.19685039370078741" top="0.26" bottom="0.25" header="0.11811023622047245" footer="0.11811023622047245"/>
  <pageSetup paperSize="9" scale="94" fitToHeight="0" orientation="landscape" r:id="rId1"/>
  <headerFooter alignWithMargins="0"/>
  <ignoredErrors>
    <ignoredError sqref="C50 C85:C90 C30:C37 C39:C43 C71:C83 C12:C28 C46:C47" numberStoredAsText="1"/>
    <ignoredError sqref="A95:A97 A68:A94" twoDigitTextYear="1"/>
    <ignoredError sqref="L70 I70 I14 I11 J11 J70 J14 I73 J73 L7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Príjmy</vt:lpstr>
      <vt:lpstr>Výdavky</vt:lpstr>
      <vt:lpstr>Príjmy ZŠ</vt:lpstr>
      <vt:lpstr>Výdavky ZŠ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Tomáš Káčer</cp:lastModifiedBy>
  <cp:lastPrinted>2019-01-16T07:01:43Z</cp:lastPrinted>
  <dcterms:created xsi:type="dcterms:W3CDTF">2009-11-30T09:01:25Z</dcterms:created>
  <dcterms:modified xsi:type="dcterms:W3CDTF">2021-05-17T20:27:09Z</dcterms:modified>
</cp:coreProperties>
</file>