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9200" windowHeight="11640" tabRatio="248" activeTab="0"/>
  </bookViews>
  <sheets>
    <sheet name="Príjmy" sheetId="1" r:id="rId1"/>
    <sheet name="Výdavky" sheetId="3" r:id="rId2"/>
    <sheet name="Príjmy ZŠ" sheetId="5" r:id="rId3"/>
    <sheet name="Výdavky ZŠ" sheetId="6" r:id="rId4"/>
  </sheets>
  <definedNames/>
  <calcPr calcId="144525"/>
</workbook>
</file>

<file path=xl/sharedStrings.xml><?xml version="1.0" encoding="utf-8"?>
<sst xmlns="http://schemas.openxmlformats.org/spreadsheetml/2006/main" count="1980" uniqueCount="529">
  <si>
    <t>Mzdy</t>
  </si>
  <si>
    <t>Cestovné náhrady</t>
  </si>
  <si>
    <t>Výpočtová technika</t>
  </si>
  <si>
    <t>Všeobecný materiál</t>
  </si>
  <si>
    <t>Reprezentačné</t>
  </si>
  <si>
    <t xml:space="preserve">Bežné príjmy                                                                                </t>
  </si>
  <si>
    <t xml:space="preserve">Bežné príjmy spolu:                                                                              </t>
  </si>
  <si>
    <t>Príjmové finančné operácie</t>
  </si>
  <si>
    <t xml:space="preserve">Bežné príjmy                                                                                        </t>
  </si>
  <si>
    <t xml:space="preserve">Kapitálové príjmy                                                                               </t>
  </si>
  <si>
    <t>Právne a notárske služby</t>
  </si>
  <si>
    <t>Odmeny - dohody o vykonaní práce</t>
  </si>
  <si>
    <t>Poplatok za uloženie odpadu</t>
  </si>
  <si>
    <t>Stavebný úrad</t>
  </si>
  <si>
    <t>Verejné osvetlenie</t>
  </si>
  <si>
    <t>Kultúrne podujatia</t>
  </si>
  <si>
    <t>Miestny rozhlas</t>
  </si>
  <si>
    <t>Opatrovateľská služba</t>
  </si>
  <si>
    <t>Kapitálové príjmy spolu:</t>
  </si>
  <si>
    <t>ROZPOČTOVÉ PRÍJMY SPOLU</t>
  </si>
  <si>
    <t>Bežné príjmy + kapitálové príjmy</t>
  </si>
  <si>
    <t>Stravovanie zamestnancov</t>
  </si>
  <si>
    <t>Kontrola a audit</t>
  </si>
  <si>
    <t>Činnosť samosprávnych orgánov obce</t>
  </si>
  <si>
    <t>Vzdelávanie zamestnancov</t>
  </si>
  <si>
    <t>Správa a evidencia majetku obce</t>
  </si>
  <si>
    <t>Zvoz a likvidácia odpadu</t>
  </si>
  <si>
    <t>Knihy a publikácie</t>
  </si>
  <si>
    <t>Správa obce</t>
  </si>
  <si>
    <t xml:space="preserve">Príjmové finančné operácie spolu:                                                     </t>
  </si>
  <si>
    <t>Výdavkové finančné operácie</t>
  </si>
  <si>
    <t>08.1.0</t>
  </si>
  <si>
    <t>Za porušenie predpisov</t>
  </si>
  <si>
    <t>Transfer zo ŠR - výchova a vzd. MŠ</t>
  </si>
  <si>
    <t>Transfer zo ŠR - životné prostredie</t>
  </si>
  <si>
    <t xml:space="preserve">Transfer zo ŠR - prenesené kompetencie ZŠ                            </t>
  </si>
  <si>
    <t xml:space="preserve">Transfer zo ŠR - vzdelávacie poukazy                                      </t>
  </si>
  <si>
    <t xml:space="preserve">Prevod prostriedkov z peňažných fondov         </t>
  </si>
  <si>
    <t>Výkon funkcie starostu</t>
  </si>
  <si>
    <t>Členstvo v samosprávnych org. a združeniach</t>
  </si>
  <si>
    <t>Bežné výdavky</t>
  </si>
  <si>
    <t>Kapitálové výdavky</t>
  </si>
  <si>
    <t>Audit</t>
  </si>
  <si>
    <t>Základná škola</t>
  </si>
  <si>
    <t>Elektrická energia</t>
  </si>
  <si>
    <t>Dane, úhrada za služby verejnosti</t>
  </si>
  <si>
    <t>Splácanie úrokov z úverov</t>
  </si>
  <si>
    <t>Materská škola</t>
  </si>
  <si>
    <t>01.1.1</t>
  </si>
  <si>
    <t>Podprog. 1.1</t>
  </si>
  <si>
    <t>Podprog. 1.2</t>
  </si>
  <si>
    <t>Podprog. 1.3</t>
  </si>
  <si>
    <t>Podprog. 1.4</t>
  </si>
  <si>
    <t>Jednorazové sociálne výpomoci</t>
  </si>
  <si>
    <t>Prídel do SF</t>
  </si>
  <si>
    <t>Vratky</t>
  </si>
  <si>
    <t>Bežné výdavky spolu</t>
  </si>
  <si>
    <t>Kapitálové výdavky spolu</t>
  </si>
  <si>
    <t>Rozpočtové výdavky spolu</t>
  </si>
  <si>
    <t xml:space="preserve">Bežné príjmy </t>
  </si>
  <si>
    <t xml:space="preserve">Kapitálové príjmy </t>
  </si>
  <si>
    <t>Rozpočtové príjmy spolu</t>
  </si>
  <si>
    <t>Hospodárenie celkom</t>
  </si>
  <si>
    <t xml:space="preserve">Kapitálové príjmy                                                                                </t>
  </si>
  <si>
    <t xml:space="preserve">Príjmové finančné operácie                                                                               </t>
  </si>
  <si>
    <t>Podprog. 2.1</t>
  </si>
  <si>
    <t>Podprog. 2.2</t>
  </si>
  <si>
    <t>Podprog. 2.3</t>
  </si>
  <si>
    <t>Podprog. 3.2</t>
  </si>
  <si>
    <t>Podprog. 4.1</t>
  </si>
  <si>
    <t>Podprog. 5.1</t>
  </si>
  <si>
    <t>Podprog. 6.1</t>
  </si>
  <si>
    <t>Podprog. 7.1</t>
  </si>
  <si>
    <t>Podprog. 7.2</t>
  </si>
  <si>
    <t>Podprog. 7.3</t>
  </si>
  <si>
    <t>Podprog. 7.4</t>
  </si>
  <si>
    <t>Podprog. 8.1</t>
  </si>
  <si>
    <t>Podprog. 8.2</t>
  </si>
  <si>
    <t>Podprog. 9.1</t>
  </si>
  <si>
    <t>Podprog. 9.2</t>
  </si>
  <si>
    <t>Podprog. 10.3</t>
  </si>
  <si>
    <t>Podprog. 11.1</t>
  </si>
  <si>
    <t>Podprog. 12.1</t>
  </si>
  <si>
    <t>Príjmy</t>
  </si>
  <si>
    <t>Výdavky</t>
  </si>
  <si>
    <t>Bežný rozpočet</t>
  </si>
  <si>
    <t xml:space="preserve">Kapitálový rozpočet </t>
  </si>
  <si>
    <t>Hospodárenie celkom bez FO</t>
  </si>
  <si>
    <t>Finančné operácie (FO)</t>
  </si>
  <si>
    <t>Daň za užívanie verejného priestranstva</t>
  </si>
  <si>
    <t>BEŽNÉ A KAPITÁLOVÉ VÝDAVKY SPOLU</t>
  </si>
  <si>
    <t>Poplatky z odvodov z hazardných hier a iných hier</t>
  </si>
  <si>
    <t>Transfer zo ŠR - voľby, referendum</t>
  </si>
  <si>
    <t>01.1.2</t>
  </si>
  <si>
    <t>06.2.0</t>
  </si>
  <si>
    <t>09.5.0</t>
  </si>
  <si>
    <t>01.6.0</t>
  </si>
  <si>
    <t>08.3.0</t>
  </si>
  <si>
    <t>08.4.0</t>
  </si>
  <si>
    <t>03.2.0</t>
  </si>
  <si>
    <t>05.1.0</t>
  </si>
  <si>
    <t>04.5.1</t>
  </si>
  <si>
    <t>08.2.0</t>
  </si>
  <si>
    <t>06.4.0</t>
  </si>
  <si>
    <t>10.7.0</t>
  </si>
  <si>
    <t>01.7.0</t>
  </si>
  <si>
    <t>2018
návrh</t>
  </si>
  <si>
    <t>Finančné prostriedky z min. rokov</t>
  </si>
  <si>
    <t>2019
návrh</t>
  </si>
  <si>
    <t>2015
plnenie</t>
  </si>
  <si>
    <t>kat.</t>
  </si>
  <si>
    <t>pol.</t>
  </si>
  <si>
    <t>podpol.</t>
  </si>
  <si>
    <t>hl. kat.</t>
  </si>
  <si>
    <t>Daňové príjmy</t>
  </si>
  <si>
    <t>Dane z príjmov a kapitálového majetku</t>
  </si>
  <si>
    <t>Dane z majetku</t>
  </si>
  <si>
    <t>Dane za tovary a služby</t>
  </si>
  <si>
    <t>Daň za psa</t>
  </si>
  <si>
    <t>Daň za ubytovanie</t>
  </si>
  <si>
    <t>Poplatok za komunálne odpady a drobné stav. odpady</t>
  </si>
  <si>
    <t>Daň z úhrad za dobývací priestor</t>
  </si>
  <si>
    <t>Nedaňové príjmy</t>
  </si>
  <si>
    <t>Príjmy z podnikania</t>
  </si>
  <si>
    <t>Príjmy z podnikania a z vlastníctva majetku</t>
  </si>
  <si>
    <t>Dividendy</t>
  </si>
  <si>
    <t>Príjmy z vlastníctva</t>
  </si>
  <si>
    <t>Z prenajatých pozemkov</t>
  </si>
  <si>
    <t>Dane z používania tovarov a z povolenia na výkon čin.</t>
  </si>
  <si>
    <t xml:space="preserve">Z prenajatých budov                              </t>
  </si>
  <si>
    <t>Administratívne poplatky a iné poplatky a platby</t>
  </si>
  <si>
    <t>Administratívne poplatky</t>
  </si>
  <si>
    <t>Licencie za hracie automaty</t>
  </si>
  <si>
    <t>Pokuty, penále a iné sankcie</t>
  </si>
  <si>
    <t>Poplatky a platby z nepriem. a náhod. predaja a služieb</t>
  </si>
  <si>
    <t xml:space="preserve">Poplatky za vyhlásenie v MR                </t>
  </si>
  <si>
    <t xml:space="preserve">Ostatné príjmy                     </t>
  </si>
  <si>
    <t>Úroky z tuz. úverov, pôžičiek, návratných fin. výpom.,...</t>
  </si>
  <si>
    <t>Z účtov finančného hospodárenia</t>
  </si>
  <si>
    <t>Iné nedaňové príjmy</t>
  </si>
  <si>
    <t>Iné</t>
  </si>
  <si>
    <t>Granty a transfery</t>
  </si>
  <si>
    <t>Tuzemské bežné granty a transfery</t>
  </si>
  <si>
    <t>Transfery v rámci verejnej správy</t>
  </si>
  <si>
    <t xml:space="preserve">Príjem z predaja pozemkov               </t>
  </si>
  <si>
    <t>Kapitálové príjmy</t>
  </si>
  <si>
    <t>Príjem z predaja pozemkov a nehmotných aktív</t>
  </si>
  <si>
    <t xml:space="preserve">Tuzemské kapitálové granty a transfery       </t>
  </si>
  <si>
    <t>Prevod prostriedkov z peňažných fondov</t>
  </si>
  <si>
    <t>Iné príjmové finančné operácie</t>
  </si>
  <si>
    <t>Zábezpeky</t>
  </si>
  <si>
    <t>Tuzemské úvery, pôžičky a návratné finančné výpomoci</t>
  </si>
  <si>
    <t>Bankové úvery</t>
  </si>
  <si>
    <t>funk. klas.</t>
  </si>
  <si>
    <t>PROGRAM 2: Interné služby</t>
  </si>
  <si>
    <t>Voľby</t>
  </si>
  <si>
    <t>Podprog. 2.6</t>
  </si>
  <si>
    <t>Ochrana pred požiarmi</t>
  </si>
  <si>
    <t>Školský klub detí</t>
  </si>
  <si>
    <t>PROGRAM 8: Kultúra</t>
  </si>
  <si>
    <t>PROGRAM 10: Sociálne služby</t>
  </si>
  <si>
    <t>Podprog. 10.1</t>
  </si>
  <si>
    <t>04.4.3</t>
  </si>
  <si>
    <t>Podprog. 2.4</t>
  </si>
  <si>
    <t>PROGRAM 3: Služby občanom</t>
  </si>
  <si>
    <t>PROGRAM 4: Bezpečnosť, právo a poriadok</t>
  </si>
  <si>
    <t>PROGRAM 5: Odpadové hospodárstvo</t>
  </si>
  <si>
    <t>Zber, odvoz odpadu a nelegálne skládky</t>
  </si>
  <si>
    <t>Podprog. 6.2</t>
  </si>
  <si>
    <t>Podprog. 6.3</t>
  </si>
  <si>
    <t>PROGRAM 7: Vzdelávanie</t>
  </si>
  <si>
    <t>Školská jedáleň pri MŠ</t>
  </si>
  <si>
    <t>Miestna knižnica</t>
  </si>
  <si>
    <t>PROGRAM 12: Prostredie pre život</t>
  </si>
  <si>
    <t>Správa a údržba verejnej zelene</t>
  </si>
  <si>
    <t>PROGRAM 11: Podporná činnosť</t>
  </si>
  <si>
    <t>Evidencia obyvateľstva, register adries</t>
  </si>
  <si>
    <t>637</t>
  </si>
  <si>
    <t>621</t>
  </si>
  <si>
    <t>623</t>
  </si>
  <si>
    <t>625</t>
  </si>
  <si>
    <t>Odmeny poslancom, členom komisií</t>
  </si>
  <si>
    <t>611</t>
  </si>
  <si>
    <t>633</t>
  </si>
  <si>
    <t>Časopisy, odborné publikácie</t>
  </si>
  <si>
    <t>635</t>
  </si>
  <si>
    <t>Prenájom tlačiarne</t>
  </si>
  <si>
    <t>634</t>
  </si>
  <si>
    <t>Údržba miestneho rozhlasu</t>
  </si>
  <si>
    <t>09.1.1.1</t>
  </si>
  <si>
    <t>09.1.2.1</t>
  </si>
  <si>
    <t>09.6.0.1</t>
  </si>
  <si>
    <t>632</t>
  </si>
  <si>
    <t>642</t>
  </si>
  <si>
    <t>Poistné a príspevok do poisťovní</t>
  </si>
  <si>
    <t>Poistné do Všeobecnej zdravotnej poisťovne</t>
  </si>
  <si>
    <t>Poistné do ostatných zdravotných poisťovní</t>
  </si>
  <si>
    <t>Poistné do Sociálnej poisťovne</t>
  </si>
  <si>
    <t>Nemocenské poistenie</t>
  </si>
  <si>
    <t>Starobné poistenie</t>
  </si>
  <si>
    <t>Úrazové poistenie</t>
  </si>
  <si>
    <t>Invalidné poistenie</t>
  </si>
  <si>
    <t>Poistenie v nezamestnanosti</t>
  </si>
  <si>
    <t>Poistenie do rezervného fondu solidarity</t>
  </si>
  <si>
    <t>Energie, voda a komunikácie</t>
  </si>
  <si>
    <t>Vodné, stočné</t>
  </si>
  <si>
    <t>Telefón</t>
  </si>
  <si>
    <t>Materiál</t>
  </si>
  <si>
    <t xml:space="preserve">Všeobecný materiál - čistiaci, kancel., </t>
  </si>
  <si>
    <t>Knihy, časopisy</t>
  </si>
  <si>
    <t>Pracovné odevy, obuv, pomôcky</t>
  </si>
  <si>
    <t>Rutinná a štandardná údržba</t>
  </si>
  <si>
    <t>636</t>
  </si>
  <si>
    <t>Nájomné za nájom</t>
  </si>
  <si>
    <t>Prenájom výpočtovej techniky - čítačka čipov</t>
  </si>
  <si>
    <t>Prenájom softvéru - program ŠJ</t>
  </si>
  <si>
    <t>Služby</t>
  </si>
  <si>
    <t>Školenia</t>
  </si>
  <si>
    <t>Všeobecné služby</t>
  </si>
  <si>
    <t>Poplatky banke</t>
  </si>
  <si>
    <t>Stravovanie pre ZŠ</t>
  </si>
  <si>
    <t>Tovary a služby</t>
  </si>
  <si>
    <t>631</t>
  </si>
  <si>
    <t>Tuzemské cestovné</t>
  </si>
  <si>
    <t>Údržba budovy</t>
  </si>
  <si>
    <t>Ochrana budovy</t>
  </si>
  <si>
    <t>Dohody</t>
  </si>
  <si>
    <t>Náhrady za lek. potvrdenia</t>
  </si>
  <si>
    <t>Dotácia TJ Rovinka</t>
  </si>
  <si>
    <t>Prevádzkové stroje</t>
  </si>
  <si>
    <t>PHM do kosačiek</t>
  </si>
  <si>
    <t>PMH</t>
  </si>
  <si>
    <t>Údržba auta</t>
  </si>
  <si>
    <t>Udržba strojov</t>
  </si>
  <si>
    <t>Stravovanie</t>
  </si>
  <si>
    <t xml:space="preserve"> </t>
  </si>
  <si>
    <t>Interiérové vybavenie</t>
  </si>
  <si>
    <t>Podprog. 2.5</t>
  </si>
  <si>
    <t>Podprog. 3.4</t>
  </si>
  <si>
    <t>Podprog. 3.3</t>
  </si>
  <si>
    <t>Športová infraštruktúra</t>
  </si>
  <si>
    <t>Sociálna pomoc</t>
  </si>
  <si>
    <t>Podprog. 10.2</t>
  </si>
  <si>
    <t>Podpora dôchodcov</t>
  </si>
  <si>
    <t>10.2.0</t>
  </si>
  <si>
    <t>Doprava na akcie</t>
  </si>
  <si>
    <t>Platba Ružovej záhrade</t>
  </si>
  <si>
    <t>651</t>
  </si>
  <si>
    <t>Podprog. 12.2</t>
  </si>
  <si>
    <t>Podprog. 12.3</t>
  </si>
  <si>
    <t>Materiál do Tutti Bambini</t>
  </si>
  <si>
    <t>Údržba detských ihrísk</t>
  </si>
  <si>
    <t>Právne služby</t>
  </si>
  <si>
    <t>Poistenie budov</t>
  </si>
  <si>
    <t>Podprog. 3.1</t>
  </si>
  <si>
    <t>Oprava a údržba ciest, chodníkov</t>
  </si>
  <si>
    <t>Dopravné značenie a zariadenia</t>
  </si>
  <si>
    <t>Údržba dopravných značiek, semaf., mer. rýchl.</t>
  </si>
  <si>
    <t xml:space="preserve">Výdavkové finančné operácie spolu                                                   </t>
  </si>
  <si>
    <t>821</t>
  </si>
  <si>
    <t>Cintorínske a pohrebné služby</t>
  </si>
  <si>
    <t>Názov položky</t>
  </si>
  <si>
    <t>Granty - dary</t>
  </si>
  <si>
    <t>Príjmy z transakcií s fin. aktívami a fin. pasívami</t>
  </si>
  <si>
    <t>Prijaté úvery, pôžičky a návratné fin. výpomoci</t>
  </si>
  <si>
    <t>Poistenie zodpovednosti za škodu</t>
  </si>
  <si>
    <t>Poistenie majetku, zodpovednsť za škodu</t>
  </si>
  <si>
    <t>Poistné budov, zodpovednosť za škodu</t>
  </si>
  <si>
    <t xml:space="preserve">Poplatky         </t>
  </si>
  <si>
    <t>Poplatky za sociálny taxík</t>
  </si>
  <si>
    <t>Platby za služby z prenájmu</t>
  </si>
  <si>
    <t>Vrátené neoprávnene použité alebo zadržané fin. prostr.</t>
  </si>
  <si>
    <t>Náhodilé príjmy</t>
  </si>
  <si>
    <t>Refundácie</t>
  </si>
  <si>
    <t xml:space="preserve">Transfer zo ŠR - mimo prenesených kompetencií     </t>
  </si>
  <si>
    <t>Z prenajatých pozemkov - hrobové miesta</t>
  </si>
  <si>
    <t xml:space="preserve">Vstupné Tutti Bambini </t>
  </si>
  <si>
    <t>Vstupné multifunkčné ihrisko</t>
  </si>
  <si>
    <t>Za školy a školské zariadenia - MŠ</t>
  </si>
  <si>
    <t>Za školy a školské zariadenia - ŠKD</t>
  </si>
  <si>
    <t>Dobropisy</t>
  </si>
  <si>
    <t>Príjem réžie ŠJ</t>
  </si>
  <si>
    <t>Dotácia z VÚC</t>
  </si>
  <si>
    <t>Dotácia - nadstavba ZS</t>
  </si>
  <si>
    <t>Dotácia - modulová MŠ</t>
  </si>
  <si>
    <t>Dotácia - cyklocesta</t>
  </si>
  <si>
    <t>Dotácia - Environmentálny fond</t>
  </si>
  <si>
    <t>Úver z VÚB - nadstavba ZŠ</t>
  </si>
  <si>
    <t xml:space="preserve">Z prenajatých zariadení - reklamné pútače              </t>
  </si>
  <si>
    <t xml:space="preserve">Transfer zo ŠR - stavebný úrad, pozemné komunikácie                                           </t>
  </si>
  <si>
    <t>Propagácia, reklama</t>
  </si>
  <si>
    <t>El. energia</t>
  </si>
  <si>
    <t>Plyn</t>
  </si>
  <si>
    <t>Poštovné</t>
  </si>
  <si>
    <t>El. energia - verejné osvetlenie</t>
  </si>
  <si>
    <t>El. energia - dom smútku</t>
  </si>
  <si>
    <t>Vodné, stočné - dom smútku</t>
  </si>
  <si>
    <t>Plyn - centrum obce</t>
  </si>
  <si>
    <t>El. energia - VPS</t>
  </si>
  <si>
    <t>El. energia - cintorín</t>
  </si>
  <si>
    <t>Podprog. 12.4</t>
  </si>
  <si>
    <t>všeobecné služby</t>
  </si>
  <si>
    <t xml:space="preserve">PHM </t>
  </si>
  <si>
    <t>717</t>
  </si>
  <si>
    <t>09.6.0</t>
  </si>
  <si>
    <t>713</t>
  </si>
  <si>
    <t>Podprog. 10.4</t>
  </si>
  <si>
    <t>Pochovanie občana (zrušený podprogram)</t>
  </si>
  <si>
    <t>Kytice, vence</t>
  </si>
  <si>
    <t>Pozemky</t>
  </si>
  <si>
    <t>Bezdrôtový rozhlas</t>
  </si>
  <si>
    <t>EPS, rozhlasová ústredňa</t>
  </si>
  <si>
    <t>712</t>
  </si>
  <si>
    <t>716</t>
  </si>
  <si>
    <t>Revízie ihrísk, služby</t>
  </si>
  <si>
    <t>Sanácia suterénu OÚ</t>
  </si>
  <si>
    <t>Prestavba garáže na kancelárie</t>
  </si>
  <si>
    <t>Kamerový systém</t>
  </si>
  <si>
    <t>Telocvičňa</t>
  </si>
  <si>
    <t>Poplatok za rozvoj</t>
  </si>
  <si>
    <t>PROGRAM 1: Plánovanie, manažment, kontrola</t>
  </si>
  <si>
    <t>Mzdy, platy,...</t>
  </si>
  <si>
    <t>Bežné transfery</t>
  </si>
  <si>
    <t>Splácanie úrokov z úveru</t>
  </si>
  <si>
    <t>Obstarávanie kapitálových aktív</t>
  </si>
  <si>
    <t>Splácanie istín</t>
  </si>
  <si>
    <t>Členské príspevky - ZMOS, RZOPO...</t>
  </si>
  <si>
    <t>Plánovanie a rozvoj obce</t>
  </si>
  <si>
    <t>Poplatky - súdne, exekútorské</t>
  </si>
  <si>
    <t>El. energia - ZS</t>
  </si>
  <si>
    <t>Plyn - ZS</t>
  </si>
  <si>
    <t>El. energia - Centrum obce</t>
  </si>
  <si>
    <t>Plyn - Centrum obce</t>
  </si>
  <si>
    <t>Vodné, stočné - ZS</t>
  </si>
  <si>
    <t>Vodné, stočné - Centrum obce</t>
  </si>
  <si>
    <t>Znalecké posudky</t>
  </si>
  <si>
    <t>Transfer zo ŠR - REGOB, register adries</t>
  </si>
  <si>
    <t>Domy smútku - el. energia</t>
  </si>
  <si>
    <t>Domy smútku - voda</t>
  </si>
  <si>
    <t>Správa cintorína</t>
  </si>
  <si>
    <t>Hasiace prístroje</t>
  </si>
  <si>
    <t>Nálepky na kontajnery, vrecká na exkrementy</t>
  </si>
  <si>
    <t>Internet</t>
  </si>
  <si>
    <t>Všeobecný materiál - čistiaci, kancel., hračky</t>
  </si>
  <si>
    <t>Softvér</t>
  </si>
  <si>
    <t>Prevádzkové stroje, prístroje, zariadenia</t>
  </si>
  <si>
    <t>Potraviny</t>
  </si>
  <si>
    <t>Dopravné</t>
  </si>
  <si>
    <t>Transfery jednotlivcom a neziskovým právnickým osobám</t>
  </si>
  <si>
    <t>Nákup pozemkov a nehmotných aktív</t>
  </si>
  <si>
    <t>Nákup dopravných prostriedkov</t>
  </si>
  <si>
    <t>Realizácia stavieb a ich technického zhodnotenia</t>
  </si>
  <si>
    <t>Splácanie úrokov v tuzemsku</t>
  </si>
  <si>
    <t>Nákup budov, objektov alebo ich častí</t>
  </si>
  <si>
    <t>Nákup strojov, prístrojov, zariadení, techniky...</t>
  </si>
  <si>
    <t>Prípravná a projektová dokumentácia</t>
  </si>
  <si>
    <t>Splácanie tuzemskej istiny</t>
  </si>
  <si>
    <t>Odmeny zamestnancom mimo prac. pomeru</t>
  </si>
  <si>
    <t>Občerstvenie</t>
  </si>
  <si>
    <t>Prenájom zariadení</t>
  </si>
  <si>
    <t>Údržba výpočtovej techniky</t>
  </si>
  <si>
    <t>Školenia, semináre</t>
  </si>
  <si>
    <t>Štúdie, expertízy, posudky</t>
  </si>
  <si>
    <t>Poštovné, telefón</t>
  </si>
  <si>
    <t>Poplatky autorským zväzom - SOZA, Slovgram</t>
  </si>
  <si>
    <t>Všeobecný materiál - kytice, vence,...</t>
  </si>
  <si>
    <t>Špeciálne služby</t>
  </si>
  <si>
    <t>Kontrola hasiacich prístrojov, požiarnej techniky</t>
  </si>
  <si>
    <t>Všeobecné služby - čistenie komunikácií</t>
  </si>
  <si>
    <t>Údržba budov, objektov</t>
  </si>
  <si>
    <t>Údržba strojv, prístrojov</t>
  </si>
  <si>
    <t>Prenájom dopravných prostriedkov</t>
  </si>
  <si>
    <t>Údržba interiérového vybavenia</t>
  </si>
  <si>
    <t>Údržba prevádzkových strojov</t>
  </si>
  <si>
    <t>Dotácia súkromnej materskej škole</t>
  </si>
  <si>
    <t>Reprezentačné výdavky</t>
  </si>
  <si>
    <t>Údržba softvéru</t>
  </si>
  <si>
    <t>Kultúrny život</t>
  </si>
  <si>
    <t>Propagácia, reklama a inzercia</t>
  </si>
  <si>
    <t>Všeobecné služby - správa KD,...</t>
  </si>
  <si>
    <t>Ochrana objektu</t>
  </si>
  <si>
    <t>Údržba tribuny, ihrísk, cyklotrasy</t>
  </si>
  <si>
    <t>Prenájom špeciálnych strojov</t>
  </si>
  <si>
    <t>Knihy, časopisy, noviny</t>
  </si>
  <si>
    <t>Pracovné odevy, obud, pomôcky</t>
  </si>
  <si>
    <t>Palivo do zariadení</t>
  </si>
  <si>
    <t>Palivo, oleje</t>
  </si>
  <si>
    <t>Poistenie auta</t>
  </si>
  <si>
    <t>Nájom dopravných prostriedkov</t>
  </si>
  <si>
    <t>Dialničná známka, parkovné</t>
  </si>
  <si>
    <t>Údržba špeciálnych strojov</t>
  </si>
  <si>
    <t>Údržba telekomunikačnej techniky</t>
  </si>
  <si>
    <t>Školenie</t>
  </si>
  <si>
    <t>Verejné obstarávania</t>
  </si>
  <si>
    <t>Propagácia, reklama, inzercia</t>
  </si>
  <si>
    <t>Náhrady za lekárske potvrdenia</t>
  </si>
  <si>
    <t>Odmeny a príspevky poslancom</t>
  </si>
  <si>
    <t>Transer obecnej s.r.o.</t>
  </si>
  <si>
    <t>Údržba budov - VPS, garáže</t>
  </si>
  <si>
    <t>Manká a škody</t>
  </si>
  <si>
    <t>Internet - Tutti Bambini</t>
  </si>
  <si>
    <t>Kotol  - Centrum obce</t>
  </si>
  <si>
    <t>Trativody na dažďovú vodu</t>
  </si>
  <si>
    <t>Modulová MŠ</t>
  </si>
  <si>
    <t>Rekonštrukcia MŠ - priestory po Včielke</t>
  </si>
  <si>
    <t>Odsávač pár, konvektomat, panvica s digestorom</t>
  </si>
  <si>
    <t>Stroje, prístroje</t>
  </si>
  <si>
    <t>Pelle klub, nehnuteľnosti</t>
  </si>
  <si>
    <t>Rozvádzač slaboprúd</t>
  </si>
  <si>
    <t>Nadstavba ZŠ</t>
  </si>
  <si>
    <t>Obecný informačný systém (pôvodný 2.7)</t>
  </si>
  <si>
    <t>Hosp. správa - pozemky (zrušený)</t>
  </si>
  <si>
    <t>Bud., spr. a údrž. chodníkov a par. (zrušený)</t>
  </si>
  <si>
    <t>Správa a údržba ver. priestr. (zrušený)</t>
  </si>
  <si>
    <t>Veterinárna oblasť (zrušený)</t>
  </si>
  <si>
    <t>Deratizácia (zrušený)</t>
  </si>
  <si>
    <t>Odvádzanie povrchových vôd (zrušený)</t>
  </si>
  <si>
    <t>Cyklocesta</t>
  </si>
  <si>
    <t>Parkovisko pri ZŠ</t>
  </si>
  <si>
    <t>Nákup prevádzkových strojov</t>
  </si>
  <si>
    <t>Plyn - VPS</t>
  </si>
  <si>
    <t>Odchodné</t>
  </si>
  <si>
    <t>Daň z príjmov fyzickej osoby</t>
  </si>
  <si>
    <t>Výnos dane z príjmov poukázaný územnej samospráve</t>
  </si>
  <si>
    <t>Daň z nehnuteľností</t>
  </si>
  <si>
    <t>Daň z pozemkov</t>
  </si>
  <si>
    <t>Daň zo stavieb</t>
  </si>
  <si>
    <t>Daň z bytov a nebytových priestorov</t>
  </si>
  <si>
    <t>Dane za špecifické služby</t>
  </si>
  <si>
    <t>Réžia za stravu - ZŠ</t>
  </si>
  <si>
    <t>Réžia za stravu - ŠJ</t>
  </si>
  <si>
    <t xml:space="preserve">Stravné - ZŠ                             </t>
  </si>
  <si>
    <t>Stravné - ŠJ</t>
  </si>
  <si>
    <t>Poistenie nákl. auta</t>
  </si>
  <si>
    <t>Údržba budovy a areálu</t>
  </si>
  <si>
    <t>Multikára</t>
  </si>
  <si>
    <t>Umývačka riadu</t>
  </si>
  <si>
    <t>Nákup objektov</t>
  </si>
  <si>
    <t>Nákup pozemkov</t>
  </si>
  <si>
    <t>PROGRAM 6: Miestne komunikácie</t>
  </si>
  <si>
    <t>Komunikácie a verejné priestranstvá</t>
  </si>
  <si>
    <t>Ihriská a zariadenia pre deti</t>
  </si>
  <si>
    <t>Transfery jednotlivcom a nez. právnickým os.</t>
  </si>
  <si>
    <t>Kosačka Starjet</t>
  </si>
  <si>
    <t>Údržba VO</t>
  </si>
  <si>
    <t>Rekonštrukcia kanalizácie</t>
  </si>
  <si>
    <t>Oplotenie detského ihriska</t>
  </si>
  <si>
    <t>Rekonštrukcia teplovodného potrubia</t>
  </si>
  <si>
    <t>Dostavba VO k MŠ</t>
  </si>
  <si>
    <t>Softvér a licencie - ESET, prog. do knižnice,...</t>
  </si>
  <si>
    <t>Rekonštrukcia stropu KD</t>
  </si>
  <si>
    <t>Prestrešenie svetlíka</t>
  </si>
  <si>
    <t>Telekomunikačná technika</t>
  </si>
  <si>
    <t>Vypracoval: Ing. Tomáš Káčer</t>
  </si>
  <si>
    <t xml:space="preserve">NÁVRH ROZPOČTU OBCE ROVINKA NA ROKY 2017 AŽ 2019 - VÝDAVKY  </t>
  </si>
  <si>
    <t>El. energia - zberný dvor</t>
  </si>
  <si>
    <t>Pele klub</t>
  </si>
  <si>
    <t>Prenájom rohoží, automatu na vodu</t>
  </si>
  <si>
    <t>PROGRAM 9: Šport a záujmová činnosť</t>
  </si>
  <si>
    <t>Podpora športových a záujmových organizácií</t>
  </si>
  <si>
    <t>Dotácia Agrolovec</t>
  </si>
  <si>
    <t>Dotácia Slov. rybársky zväz</t>
  </si>
  <si>
    <t>Dotácie ostatným subjektom - TJ, Agrolovec, SRZ</t>
  </si>
  <si>
    <t>Dopravné značky, prahy, zrkadlá, merače, semaf.</t>
  </si>
  <si>
    <t>Geometrické plány, passport ulíc</t>
  </si>
  <si>
    <t xml:space="preserve">NÁVRH ROZPOČTU OBCE ROVINKA NA ROKY 2018 AŽ 2020 - PRÍJMY  </t>
  </si>
  <si>
    <t>2016
plnenie</t>
  </si>
  <si>
    <t>2017
schválený</t>
  </si>
  <si>
    <t>2017
očak. skut.</t>
  </si>
  <si>
    <t>2020
návrh</t>
  </si>
  <si>
    <t>Poplatky a odvody</t>
  </si>
  <si>
    <t>Pokuty a penále</t>
  </si>
  <si>
    <t>Peňažný príspevok</t>
  </si>
  <si>
    <t>Projektor KD</t>
  </si>
  <si>
    <t>Údržba budov - ZS, Centrum obce, Dom služieb</t>
  </si>
  <si>
    <t>El. energia - Dom služieb</t>
  </si>
  <si>
    <t>Plyn - Dom služieb</t>
  </si>
  <si>
    <t>Vodné, stočné - Dom služieb</t>
  </si>
  <si>
    <t>Údržba špeciálnych prístrojov</t>
  </si>
  <si>
    <t>Údržba komunikačnej infraštruktúry</t>
  </si>
  <si>
    <t>Posypový materiál,...</t>
  </si>
  <si>
    <t>Telekomunikačné služby</t>
  </si>
  <si>
    <t>Údržba zariadení - výťah</t>
  </si>
  <si>
    <t>Prenájom pozemkov, budov</t>
  </si>
  <si>
    <t>Palivo</t>
  </si>
  <si>
    <t>Odmeny členom komisie a zapisovateľom</t>
  </si>
  <si>
    <t>Podprog. 5.2</t>
  </si>
  <si>
    <t>Zberný dvor</t>
  </si>
  <si>
    <t>Palivo - UNC, štiepkovač</t>
  </si>
  <si>
    <t xml:space="preserve">Servis, údržba </t>
  </si>
  <si>
    <t>Poistenie vozidiel</t>
  </si>
  <si>
    <t>Výstavba modulovej ZŠ</t>
  </si>
  <si>
    <t>Splácanie úveru - VÚB - Výstavba modulovej ZŠ</t>
  </si>
  <si>
    <t>Splácanie úveru - VÚB - Nadstavba ZŠ</t>
  </si>
  <si>
    <t>Splácanie úveru - Prima banka - Centrum obce</t>
  </si>
  <si>
    <t>Dotácia - Zberný dvor</t>
  </si>
  <si>
    <t>Úver z VÚB - Výstavba modulovej ZŠ</t>
  </si>
  <si>
    <t>Rozhlas</t>
  </si>
  <si>
    <t>Poistné do ostatných ZP</t>
  </si>
  <si>
    <t>Dotácia Slov. zväz záhradkárov</t>
  </si>
  <si>
    <t xml:space="preserve">ROZPOČET ZŠ ROVINKA NA ROK 2017 - VÝDAVKY  </t>
  </si>
  <si>
    <t>Lyž. výcvik, škola v prírode</t>
  </si>
  <si>
    <t>Preddavky</t>
  </si>
  <si>
    <t>Prepravné</t>
  </si>
  <si>
    <t>ROZPOČTOVÉ VÝDAVKY SPOLU</t>
  </si>
  <si>
    <t xml:space="preserve">ROZPOČET ZŠ ROVINKA NA ROK 2017 - 2019 PRÍJMY  </t>
  </si>
  <si>
    <t>Bežné výdavky - ZŠ Rovinka - prenesené komeptencie</t>
  </si>
  <si>
    <t>Bežné výdavky - ZŠ Rovinka - originálne komeptencie</t>
  </si>
  <si>
    <t>Bežné výdavky - ZŠ Rovinka - ostatné výdavky</t>
  </si>
  <si>
    <t>Príjmy z ostatných finančných operácií</t>
  </si>
  <si>
    <t>Ďalšie dane z majetku - poplatok za rozvoj</t>
  </si>
  <si>
    <t>Úroky z účtov finančného hospodárenia</t>
  </si>
  <si>
    <t>Úroky z termínovaných vkladov</t>
  </si>
  <si>
    <t>Nájomné</t>
  </si>
  <si>
    <t>Prenájom oplotenia</t>
  </si>
  <si>
    <t>Prevádzkové prístroje</t>
  </si>
  <si>
    <t>Vrátenie príjmov z minulosti</t>
  </si>
  <si>
    <t>Webstránka</t>
  </si>
  <si>
    <t>Modernizácia verejného osvetlenia</t>
  </si>
  <si>
    <t>Ostatné kapitálové výdavky</t>
  </si>
  <si>
    <t>Vybudovanie parkoviska pri kostole</t>
  </si>
  <si>
    <t>Parkovisko pri železnici</t>
  </si>
  <si>
    <t>Školská jedáleň a iné školské zariadenia</t>
  </si>
  <si>
    <t>09.6.0.8</t>
  </si>
  <si>
    <t>Dotácia logopedickému centru</t>
  </si>
  <si>
    <t>Zberný dvor - stroje a príslušenstvo</t>
  </si>
  <si>
    <t>Zberný dvor - kontajnery</t>
  </si>
  <si>
    <t>Zberný dvor - stavebné práce</t>
  </si>
  <si>
    <t>Dátum: 27.11.2017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</si>
</sst>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#,##0.000"/>
  </numFmts>
  <fonts count="23">
    <font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b/>
      <i/>
      <sz val="11"/>
      <name val="Arial"/>
      <family val="2"/>
    </font>
    <font>
      <b/>
      <sz val="13"/>
      <name val="Times New Roman"/>
      <family val="1"/>
    </font>
    <font>
      <b/>
      <sz val="2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</cellStyleXfs>
  <cellXfs count="203">
    <xf numFmtId="0" fontId="0" fillId="0" borderId="0" xfId="0"/>
    <xf numFmtId="0" fontId="5" fillId="0" borderId="0" xfId="21" applyFont="1" applyBorder="1">
      <alignment/>
      <protection/>
    </xf>
    <xf numFmtId="0" fontId="6" fillId="0" borderId="0" xfId="21" applyFont="1" applyBorder="1" applyAlignment="1">
      <alignment/>
      <protection/>
    </xf>
    <xf numFmtId="0" fontId="6" fillId="0" borderId="0" xfId="21" applyFont="1" applyBorder="1" applyAlignment="1">
      <alignment horizontal="center"/>
      <protection/>
    </xf>
    <xf numFmtId="0" fontId="5" fillId="0" borderId="0" xfId="0" applyFont="1"/>
    <xf numFmtId="3" fontId="4" fillId="0" borderId="0" xfId="21" applyNumberFormat="1" applyFont="1" applyFill="1" applyBorder="1">
      <alignment/>
      <protection/>
    </xf>
    <xf numFmtId="0" fontId="5" fillId="0" borderId="0" xfId="0" applyFont="1" applyBorder="1"/>
    <xf numFmtId="3" fontId="5" fillId="0" borderId="0" xfId="0" applyNumberFormat="1" applyFont="1" applyBorder="1"/>
    <xf numFmtId="165" fontId="4" fillId="0" borderId="0" xfId="21" applyNumberFormat="1" applyFont="1" applyFill="1" applyBorder="1">
      <alignment/>
      <protection/>
    </xf>
    <xf numFmtId="3" fontId="5" fillId="0" borderId="0" xfId="0" applyNumberFormat="1" applyFont="1"/>
    <xf numFmtId="0" fontId="13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5" fillId="0" borderId="0" xfId="0" applyFont="1" applyFill="1" applyBorder="1"/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ont="1"/>
    <xf numFmtId="0" fontId="10" fillId="0" borderId="1" xfId="0" applyFont="1" applyFill="1" applyBorder="1" applyAlignment="1">
      <alignment horizontal="center" vertical="center" wrapText="1"/>
    </xf>
    <xf numFmtId="3" fontId="5" fillId="0" borderId="1" xfId="21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0" fontId="12" fillId="2" borderId="2" xfId="21" applyFont="1" applyFill="1" applyBorder="1" applyAlignment="1">
      <alignment vertical="center"/>
      <protection/>
    </xf>
    <xf numFmtId="0" fontId="12" fillId="2" borderId="3" xfId="21" applyFont="1" applyFill="1" applyBorder="1" applyAlignment="1">
      <alignment vertical="center"/>
      <protection/>
    </xf>
    <xf numFmtId="0" fontId="3" fillId="2" borderId="1" xfId="21" applyFont="1" applyFill="1" applyBorder="1" applyAlignment="1">
      <alignment horizontal="center" vertical="center" wrapText="1"/>
      <protection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/>
    <xf numFmtId="0" fontId="19" fillId="0" borderId="0" xfId="0" applyFont="1"/>
    <xf numFmtId="3" fontId="17" fillId="0" borderId="0" xfId="0" applyNumberFormat="1" applyFont="1"/>
    <xf numFmtId="3" fontId="18" fillId="0" borderId="0" xfId="21" applyNumberFormat="1" applyFont="1" applyFill="1" applyBorder="1">
      <alignment/>
      <protection/>
    </xf>
    <xf numFmtId="165" fontId="18" fillId="0" borderId="0" xfId="21" applyNumberFormat="1" applyFont="1" applyFill="1" applyBorder="1">
      <alignment/>
      <protection/>
    </xf>
    <xf numFmtId="0" fontId="16" fillId="0" borderId="0" xfId="0" applyFont="1"/>
    <xf numFmtId="0" fontId="20" fillId="0" borderId="0" xfId="0" applyFont="1"/>
    <xf numFmtId="4" fontId="0" fillId="0" borderId="0" xfId="0" applyNumberFormat="1"/>
    <xf numFmtId="4" fontId="4" fillId="0" borderId="1" xfId="21" applyNumberFormat="1" applyFont="1" applyBorder="1" applyAlignment="1">
      <alignment horizontal="right" vertical="center"/>
      <protection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/>
    </xf>
    <xf numFmtId="4" fontId="16" fillId="0" borderId="1" xfId="21" applyNumberFormat="1" applyFont="1" applyBorder="1" applyAlignment="1">
      <alignment horizontal="right" vertical="center"/>
      <protection/>
    </xf>
    <xf numFmtId="4" fontId="4" fillId="0" borderId="1" xfId="21" applyNumberFormat="1" applyFont="1" applyFill="1" applyBorder="1" applyAlignment="1">
      <alignment horizontal="right" vertical="center"/>
      <protection/>
    </xf>
    <xf numFmtId="4" fontId="16" fillId="0" borderId="1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8" fillId="3" borderId="1" xfId="21" applyNumberFormat="1" applyFont="1" applyFill="1" applyBorder="1" applyAlignment="1">
      <alignment horizontal="right" vertical="center"/>
      <protection/>
    </xf>
    <xf numFmtId="4" fontId="3" fillId="0" borderId="1" xfId="21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2" fontId="16" fillId="0" borderId="1" xfId="21" applyNumberFormat="1" applyFont="1" applyBorder="1" applyAlignment="1">
      <alignment horizontal="right" vertical="center"/>
      <protection/>
    </xf>
    <xf numFmtId="4" fontId="3" fillId="2" borderId="1" xfId="21" applyNumberFormat="1" applyFont="1" applyFill="1" applyBorder="1" applyAlignment="1">
      <alignment horizontal="right" vertical="center"/>
      <protection/>
    </xf>
    <xf numFmtId="4" fontId="3" fillId="4" borderId="1" xfId="21" applyNumberFormat="1" applyFont="1" applyFill="1" applyBorder="1" applyAlignment="1">
      <alignment horizontal="right" vertical="center"/>
      <protection/>
    </xf>
    <xf numFmtId="4" fontId="8" fillId="5" borderId="1" xfId="21" applyNumberFormat="1" applyFont="1" applyFill="1" applyBorder="1" applyAlignment="1">
      <alignment horizontal="right" vertical="center"/>
      <protection/>
    </xf>
    <xf numFmtId="4" fontId="11" fillId="6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1" fillId="3" borderId="1" xfId="21" applyNumberFormat="1" applyFont="1" applyFill="1" applyBorder="1" applyAlignment="1">
      <alignment horizontal="right" vertical="center"/>
      <protection/>
    </xf>
    <xf numFmtId="4" fontId="3" fillId="7" borderId="1" xfId="0" applyNumberFormat="1" applyFont="1" applyFill="1" applyBorder="1" applyAlignment="1">
      <alignment horizontal="right" vertical="center"/>
    </xf>
    <xf numFmtId="9" fontId="5" fillId="0" borderId="0" xfId="0" applyNumberFormat="1" applyFont="1" applyBorder="1"/>
    <xf numFmtId="0" fontId="12" fillId="0" borderId="1" xfId="0" applyFont="1" applyFill="1" applyBorder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5" fillId="0" borderId="1" xfId="21" applyFont="1" applyBorder="1" applyAlignment="1">
      <alignment vertical="center"/>
      <protection/>
    </xf>
    <xf numFmtId="0" fontId="5" fillId="0" borderId="1" xfId="21" applyFont="1" applyBorder="1" applyAlignment="1">
      <alignment horizontal="left"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1" xfId="21" applyFont="1" applyBorder="1" applyAlignment="1" applyProtection="1">
      <alignment horizontal="left" vertical="center"/>
      <protection locked="0"/>
    </xf>
    <xf numFmtId="0" fontId="16" fillId="0" borderId="1" xfId="21" applyFont="1" applyBorder="1" applyAlignment="1">
      <alignment horizontal="left" vertical="center"/>
      <protection/>
    </xf>
    <xf numFmtId="0" fontId="16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3" fontId="5" fillId="0" borderId="1" xfId="21" applyNumberFormat="1" applyFont="1" applyFill="1" applyBorder="1" applyAlignment="1">
      <alignment vertical="center"/>
      <protection/>
    </xf>
    <xf numFmtId="4" fontId="21" fillId="2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" fontId="5" fillId="0" borderId="1" xfId="2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4" fontId="11" fillId="2" borderId="1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11" fillId="2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21" fillId="7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14" fontId="5" fillId="0" borderId="0" xfId="0" applyNumberFormat="1" applyFont="1" applyBorder="1"/>
    <xf numFmtId="4" fontId="5" fillId="0" borderId="0" xfId="0" applyNumberFormat="1" applyFont="1" applyBorder="1"/>
    <xf numFmtId="4" fontId="5" fillId="0" borderId="0" xfId="0" applyNumberFormat="1" applyFont="1"/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" fontId="5" fillId="0" borderId="0" xfId="0" applyNumberFormat="1" applyFont="1" applyFill="1" applyBorder="1"/>
    <xf numFmtId="0" fontId="3" fillId="0" borderId="2" xfId="0" applyFont="1" applyFill="1" applyBorder="1" applyAlignment="1">
      <alignment horizontal="center" vertical="center"/>
    </xf>
    <xf numFmtId="0" fontId="16" fillId="0" borderId="2" xfId="21" applyFont="1" applyBorder="1" applyAlignment="1">
      <alignment horizontal="left" vertical="center"/>
      <protection/>
    </xf>
    <xf numFmtId="0" fontId="5" fillId="0" borderId="2" xfId="21" applyFont="1" applyBorder="1" applyAlignment="1">
      <alignment horizontal="left" vertical="center"/>
      <protection/>
    </xf>
    <xf numFmtId="0" fontId="5" fillId="0" borderId="2" xfId="21" applyFont="1" applyFill="1" applyBorder="1" applyAlignment="1">
      <alignment horizontal="left" vertical="center"/>
      <protection/>
    </xf>
    <xf numFmtId="0" fontId="3" fillId="4" borderId="1" xfId="0" applyFont="1" applyFill="1" applyBorder="1" applyAlignment="1">
      <alignment horizontal="center" vertical="center" wrapText="1"/>
    </xf>
    <xf numFmtId="4" fontId="9" fillId="3" borderId="1" xfId="21" applyNumberFormat="1" applyFont="1" applyFill="1" applyBorder="1" applyAlignment="1">
      <alignment horizontal="right" vertical="center"/>
      <protection/>
    </xf>
    <xf numFmtId="2" fontId="16" fillId="0" borderId="1" xfId="21" applyNumberFormat="1" applyFont="1" applyFill="1" applyBorder="1" applyAlignment="1">
      <alignment horizontal="right" vertical="center"/>
      <protection/>
    </xf>
    <xf numFmtId="0" fontId="12" fillId="0" borderId="1" xfId="0" applyFont="1" applyFill="1" applyBorder="1" applyAlignment="1">
      <alignment horizontal="left" vertical="center"/>
    </xf>
    <xf numFmtId="0" fontId="3" fillId="2" borderId="1" xfId="21" applyFont="1" applyFill="1" applyBorder="1" applyAlignment="1">
      <alignment horizontal="left"/>
      <protection/>
    </xf>
    <xf numFmtId="0" fontId="22" fillId="0" borderId="0" xfId="21" applyFont="1" applyBorder="1" applyAlignment="1">
      <alignment horizontal="center"/>
      <protection/>
    </xf>
    <xf numFmtId="0" fontId="8" fillId="5" borderId="1" xfId="21" applyFont="1" applyFill="1" applyBorder="1" applyAlignment="1">
      <alignment horizontal="left"/>
      <protection/>
    </xf>
    <xf numFmtId="0" fontId="8" fillId="3" borderId="1" xfId="21" applyFont="1" applyFill="1" applyBorder="1" applyAlignment="1">
      <alignment horizontal="left"/>
      <protection/>
    </xf>
    <xf numFmtId="0" fontId="12" fillId="2" borderId="1" xfId="21" applyFont="1" applyFill="1" applyBorder="1" applyAlignment="1">
      <alignment horizontal="left" vertical="center"/>
      <protection/>
    </xf>
    <xf numFmtId="3" fontId="8" fillId="3" borderId="1" xfId="21" applyNumberFormat="1" applyFont="1" applyFill="1" applyBorder="1" applyAlignment="1">
      <alignment horizontal="left"/>
      <protection/>
    </xf>
    <xf numFmtId="3" fontId="9" fillId="3" borderId="1" xfId="21" applyNumberFormat="1" applyFont="1" applyFill="1" applyBorder="1" applyAlignment="1">
      <alignment horizontal="left"/>
      <protection/>
    </xf>
    <xf numFmtId="0" fontId="4" fillId="0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1" fillId="7" borderId="2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left" vertical="center"/>
    </xf>
    <xf numFmtId="0" fontId="11" fillId="7" borderId="6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1" fillId="3" borderId="1" xfId="21" applyFont="1" applyFill="1" applyBorder="1" applyAlignment="1">
      <alignment horizontal="left" vertical="center"/>
      <protection/>
    </xf>
    <xf numFmtId="0" fontId="2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2" fillId="2" borderId="2" xfId="21" applyFont="1" applyFill="1" applyBorder="1" applyAlignment="1">
      <alignment horizontal="left" vertical="center"/>
      <protection/>
    </xf>
    <xf numFmtId="0" fontId="12" fillId="2" borderId="3" xfId="21" applyFont="1" applyFill="1" applyBorder="1" applyAlignment="1">
      <alignment horizontal="left" vertical="center"/>
      <protection/>
    </xf>
    <xf numFmtId="0" fontId="12" fillId="2" borderId="6" xfId="21" applyFont="1" applyFill="1" applyBorder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iarka" xfId="20"/>
    <cellStyle name="normálne_Hárok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5"/>
  <sheetViews>
    <sheetView tabSelected="1" workbookViewId="0" topLeftCell="A1">
      <selection activeCell="F7" sqref="F7"/>
    </sheetView>
  </sheetViews>
  <sheetFormatPr defaultColWidth="9.140625" defaultRowHeight="12.75" outlineLevelRow="3"/>
  <cols>
    <col min="1" max="1" width="4.57421875" style="41" customWidth="1"/>
    <col min="2" max="3" width="4.140625" style="41" customWidth="1"/>
    <col min="4" max="4" width="7.140625" style="41" customWidth="1"/>
    <col min="5" max="5" width="45.57421875" style="4" customWidth="1"/>
    <col min="6" max="12" width="13.28125" style="4" customWidth="1"/>
    <col min="13" max="13" width="15.28125" style="4" customWidth="1"/>
    <col min="14" max="14" width="10.140625" style="4" bestFit="1" customWidth="1"/>
    <col min="15" max="16384" width="9.140625" style="4" customWidth="1"/>
  </cols>
  <sheetData>
    <row r="1" spans="1:12" ht="25.5">
      <c r="A1" s="162" t="s">
        <v>465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5:12" ht="15.75">
      <c r="E2" s="2"/>
      <c r="F2" s="1"/>
      <c r="G2" s="1"/>
      <c r="H2" s="3"/>
      <c r="I2" s="3"/>
      <c r="J2" s="3"/>
      <c r="K2" s="3"/>
      <c r="L2" s="3"/>
    </row>
    <row r="3" spans="1:14" ht="30" customHeight="1">
      <c r="A3" s="48" t="s">
        <v>5</v>
      </c>
      <c r="B3" s="49"/>
      <c r="C3" s="49"/>
      <c r="D3" s="49"/>
      <c r="E3" s="49"/>
      <c r="F3" s="50" t="s">
        <v>109</v>
      </c>
      <c r="G3" s="50" t="s">
        <v>466</v>
      </c>
      <c r="H3" s="50" t="s">
        <v>467</v>
      </c>
      <c r="I3" s="50" t="s">
        <v>468</v>
      </c>
      <c r="J3" s="50" t="s">
        <v>106</v>
      </c>
      <c r="K3" s="50" t="s">
        <v>108</v>
      </c>
      <c r="L3" s="50" t="s">
        <v>469</v>
      </c>
      <c r="N3"/>
    </row>
    <row r="4" spans="1:15" s="19" customFormat="1" ht="28.5">
      <c r="A4" s="11" t="s">
        <v>113</v>
      </c>
      <c r="B4" s="47" t="s">
        <v>110</v>
      </c>
      <c r="C4" s="47" t="s">
        <v>111</v>
      </c>
      <c r="D4" s="47" t="s">
        <v>112</v>
      </c>
      <c r="E4" s="47" t="s">
        <v>261</v>
      </c>
      <c r="F4" s="45"/>
      <c r="G4" s="45"/>
      <c r="H4" s="45"/>
      <c r="I4" s="45"/>
      <c r="J4" s="45"/>
      <c r="K4" s="45"/>
      <c r="L4" s="45"/>
      <c r="N4" s="20"/>
      <c r="O4" s="21"/>
    </row>
    <row r="5" spans="1:15" ht="15.75" customHeight="1">
      <c r="A5" s="51">
        <v>100</v>
      </c>
      <c r="B5" s="51"/>
      <c r="C5" s="51"/>
      <c r="D5" s="51"/>
      <c r="E5" s="100" t="s">
        <v>114</v>
      </c>
      <c r="F5" s="64">
        <f aca="true" t="shared" si="0" ref="F5:L5">F6+F9+F15</f>
        <v>969118.1</v>
      </c>
      <c r="G5" s="64">
        <f t="shared" si="0"/>
        <v>1225900.29</v>
      </c>
      <c r="H5" s="64">
        <f t="shared" si="0"/>
        <v>1354900</v>
      </c>
      <c r="I5" s="64">
        <f aca="true" t="shared" si="1" ref="I5">I6+I9+I15</f>
        <v>1609626</v>
      </c>
      <c r="J5" s="64">
        <f t="shared" si="0"/>
        <v>1914400</v>
      </c>
      <c r="K5" s="64">
        <f aca="true" t="shared" si="2" ref="K5">K6+K9+K15</f>
        <v>1916400</v>
      </c>
      <c r="L5" s="64">
        <f t="shared" si="0"/>
        <v>2021400</v>
      </c>
      <c r="N5"/>
      <c r="O5" s="9"/>
    </row>
    <row r="6" spans="1:15" ht="12.75" customHeight="1" outlineLevel="1">
      <c r="A6" s="25"/>
      <c r="B6" s="25">
        <v>110</v>
      </c>
      <c r="C6" s="25"/>
      <c r="D6" s="25"/>
      <c r="E6" s="23" t="s">
        <v>115</v>
      </c>
      <c r="F6" s="62">
        <f aca="true" t="shared" si="3" ref="F6:L7">F7</f>
        <v>639726.3</v>
      </c>
      <c r="G6" s="62">
        <f t="shared" si="3"/>
        <v>863301.98</v>
      </c>
      <c r="H6" s="62">
        <f t="shared" si="3"/>
        <v>980000</v>
      </c>
      <c r="I6" s="62">
        <f t="shared" si="3"/>
        <v>1086326</v>
      </c>
      <c r="J6" s="62">
        <f t="shared" si="3"/>
        <v>1200000</v>
      </c>
      <c r="K6" s="62">
        <f t="shared" si="3"/>
        <v>1300000</v>
      </c>
      <c r="L6" s="62">
        <f t="shared" si="3"/>
        <v>1400000</v>
      </c>
      <c r="N6"/>
      <c r="O6" s="9"/>
    </row>
    <row r="7" spans="1:15" s="53" customFormat="1" ht="12.75" customHeight="1" outlineLevel="2">
      <c r="A7" s="25"/>
      <c r="B7" s="25"/>
      <c r="C7" s="25">
        <v>111</v>
      </c>
      <c r="D7" s="25"/>
      <c r="E7" s="23" t="s">
        <v>422</v>
      </c>
      <c r="F7" s="62">
        <f t="shared" si="3"/>
        <v>639726.3</v>
      </c>
      <c r="G7" s="62">
        <f t="shared" si="3"/>
        <v>863301.98</v>
      </c>
      <c r="H7" s="62">
        <f t="shared" si="3"/>
        <v>980000</v>
      </c>
      <c r="I7" s="62">
        <f t="shared" si="3"/>
        <v>1086326</v>
      </c>
      <c r="J7" s="62">
        <f t="shared" si="3"/>
        <v>1200000</v>
      </c>
      <c r="K7" s="62">
        <f t="shared" si="3"/>
        <v>1300000</v>
      </c>
      <c r="L7" s="62">
        <f t="shared" si="3"/>
        <v>1400000</v>
      </c>
      <c r="N7" s="54"/>
      <c r="O7" s="55"/>
    </row>
    <row r="8" spans="1:16" ht="12.75" customHeight="1" hidden="1" outlineLevel="3">
      <c r="A8" s="30"/>
      <c r="B8" s="30"/>
      <c r="C8" s="30"/>
      <c r="D8" s="30">
        <v>111003</v>
      </c>
      <c r="E8" s="96" t="s">
        <v>423</v>
      </c>
      <c r="F8" s="61">
        <v>639726.3</v>
      </c>
      <c r="G8" s="61">
        <v>863301.98</v>
      </c>
      <c r="H8" s="61">
        <v>980000</v>
      </c>
      <c r="I8" s="66">
        <v>1086326</v>
      </c>
      <c r="J8" s="61">
        <v>1200000</v>
      </c>
      <c r="K8" s="61">
        <v>1300000</v>
      </c>
      <c r="L8" s="61">
        <v>1400000</v>
      </c>
      <c r="N8"/>
      <c r="O8"/>
      <c r="P8"/>
    </row>
    <row r="9" spans="1:16" ht="12.75" customHeight="1" outlineLevel="1" collapsed="1">
      <c r="A9" s="30"/>
      <c r="B9" s="30">
        <v>120</v>
      </c>
      <c r="C9" s="30"/>
      <c r="D9" s="30"/>
      <c r="E9" s="96" t="s">
        <v>116</v>
      </c>
      <c r="F9" s="61">
        <f aca="true" t="shared" si="4" ref="F9:L9">F10+F14</f>
        <v>199435.84</v>
      </c>
      <c r="G9" s="61">
        <f t="shared" si="4"/>
        <v>215964.26</v>
      </c>
      <c r="H9" s="61">
        <f t="shared" si="4"/>
        <v>234000</v>
      </c>
      <c r="I9" s="66">
        <f aca="true" t="shared" si="5" ref="I9">I10+I14</f>
        <v>226700</v>
      </c>
      <c r="J9" s="61">
        <f t="shared" si="4"/>
        <v>226000</v>
      </c>
      <c r="K9" s="61">
        <f aca="true" t="shared" si="6" ref="K9">K10+K14</f>
        <v>226000</v>
      </c>
      <c r="L9" s="61">
        <f t="shared" si="4"/>
        <v>226000</v>
      </c>
      <c r="N9"/>
      <c r="O9" s="5"/>
      <c r="P9" s="8"/>
    </row>
    <row r="10" spans="1:16" s="53" customFormat="1" ht="12.75" customHeight="1" outlineLevel="2">
      <c r="A10" s="30"/>
      <c r="B10" s="30"/>
      <c r="C10" s="30">
        <v>121</v>
      </c>
      <c r="D10" s="30"/>
      <c r="E10" s="96" t="s">
        <v>424</v>
      </c>
      <c r="F10" s="61">
        <f aca="true" t="shared" si="7" ref="F10:L10">SUM(F11:F14)</f>
        <v>199435.84</v>
      </c>
      <c r="G10" s="61">
        <f t="shared" si="7"/>
        <v>215964.26</v>
      </c>
      <c r="H10" s="61">
        <f t="shared" si="7"/>
        <v>224000</v>
      </c>
      <c r="I10" s="66">
        <f aca="true" t="shared" si="8" ref="I10">SUM(I11:I14)</f>
        <v>226700</v>
      </c>
      <c r="J10" s="61">
        <f t="shared" si="7"/>
        <v>226000</v>
      </c>
      <c r="K10" s="61">
        <f aca="true" t="shared" si="9" ref="K10">SUM(K11:K14)</f>
        <v>226000</v>
      </c>
      <c r="L10" s="61">
        <f t="shared" si="7"/>
        <v>226000</v>
      </c>
      <c r="N10" s="54"/>
      <c r="O10" s="56"/>
      <c r="P10" s="57"/>
    </row>
    <row r="11" spans="1:14" ht="12.75" customHeight="1" hidden="1" outlineLevel="3">
      <c r="A11" s="30"/>
      <c r="B11" s="30"/>
      <c r="C11" s="30"/>
      <c r="D11" s="30">
        <v>121001</v>
      </c>
      <c r="E11" s="39" t="s">
        <v>425</v>
      </c>
      <c r="F11" s="61">
        <v>55975.59</v>
      </c>
      <c r="G11" s="61">
        <v>54593.97</v>
      </c>
      <c r="H11" s="61">
        <v>53000</v>
      </c>
      <c r="I11" s="66">
        <v>58200</v>
      </c>
      <c r="J11" s="61">
        <v>58000</v>
      </c>
      <c r="K11" s="61">
        <v>58000</v>
      </c>
      <c r="L11" s="61">
        <v>58000</v>
      </c>
      <c r="N11"/>
    </row>
    <row r="12" spans="1:14" ht="12.75" customHeight="1" hidden="1" outlineLevel="3">
      <c r="A12" s="30"/>
      <c r="B12" s="30"/>
      <c r="C12" s="30"/>
      <c r="D12" s="30">
        <v>121002</v>
      </c>
      <c r="E12" s="101" t="s">
        <v>426</v>
      </c>
      <c r="F12" s="61">
        <v>135819.76</v>
      </c>
      <c r="G12" s="61">
        <v>150702.25</v>
      </c>
      <c r="H12" s="61">
        <v>150000</v>
      </c>
      <c r="I12" s="66">
        <v>154300</v>
      </c>
      <c r="J12" s="61">
        <v>154000</v>
      </c>
      <c r="K12" s="61">
        <v>154000</v>
      </c>
      <c r="L12" s="61">
        <v>154000</v>
      </c>
      <c r="N12"/>
    </row>
    <row r="13" spans="1:15" ht="12.75" customHeight="1" hidden="1" outlineLevel="3">
      <c r="A13" s="30"/>
      <c r="B13" s="30"/>
      <c r="C13" s="30"/>
      <c r="D13" s="30">
        <v>121003</v>
      </c>
      <c r="E13" s="96" t="s">
        <v>427</v>
      </c>
      <c r="F13" s="61">
        <v>7640.49</v>
      </c>
      <c r="G13" s="61">
        <v>10668.04</v>
      </c>
      <c r="H13" s="63">
        <v>11000</v>
      </c>
      <c r="I13" s="62">
        <v>14200</v>
      </c>
      <c r="J13" s="63">
        <v>14000</v>
      </c>
      <c r="K13" s="63">
        <v>14000</v>
      </c>
      <c r="L13" s="63">
        <v>14000</v>
      </c>
      <c r="N13"/>
      <c r="O13" s="9"/>
    </row>
    <row r="14" spans="1:15" ht="12.75" customHeight="1" outlineLevel="2" collapsed="1">
      <c r="A14" s="30"/>
      <c r="B14" s="30"/>
      <c r="C14" s="30">
        <v>129</v>
      </c>
      <c r="D14" s="30"/>
      <c r="E14" s="96" t="s">
        <v>510</v>
      </c>
      <c r="F14" s="61">
        <v>0</v>
      </c>
      <c r="G14" s="61">
        <v>0</v>
      </c>
      <c r="H14" s="63">
        <v>10000</v>
      </c>
      <c r="I14" s="62">
        <v>0</v>
      </c>
      <c r="J14" s="63">
        <v>0</v>
      </c>
      <c r="K14" s="63">
        <v>0</v>
      </c>
      <c r="L14" s="63">
        <v>0</v>
      </c>
      <c r="N14"/>
      <c r="O14" s="9"/>
    </row>
    <row r="15" spans="1:14" ht="12.75" customHeight="1" outlineLevel="1">
      <c r="A15" s="30"/>
      <c r="B15" s="30">
        <v>130</v>
      </c>
      <c r="C15" s="30"/>
      <c r="D15" s="30"/>
      <c r="E15" s="39" t="s">
        <v>117</v>
      </c>
      <c r="F15" s="63">
        <f aca="true" t="shared" si="10" ref="F15:L15">F16+F22</f>
        <v>129955.96</v>
      </c>
      <c r="G15" s="63">
        <f t="shared" si="10"/>
        <v>146634.05000000002</v>
      </c>
      <c r="H15" s="63">
        <f t="shared" si="10"/>
        <v>140900</v>
      </c>
      <c r="I15" s="62">
        <f t="shared" si="10"/>
        <v>296600</v>
      </c>
      <c r="J15" s="63">
        <f t="shared" si="10"/>
        <v>488400</v>
      </c>
      <c r="K15" s="63">
        <f t="shared" si="10"/>
        <v>390400</v>
      </c>
      <c r="L15" s="63">
        <f t="shared" si="10"/>
        <v>395400</v>
      </c>
      <c r="N15"/>
    </row>
    <row r="16" spans="1:14" s="53" customFormat="1" ht="12.75" customHeight="1" outlineLevel="2">
      <c r="A16" s="30"/>
      <c r="B16" s="30"/>
      <c r="C16" s="30">
        <v>133</v>
      </c>
      <c r="D16" s="30"/>
      <c r="E16" s="39" t="s">
        <v>428</v>
      </c>
      <c r="F16" s="63">
        <f aca="true" t="shared" si="11" ref="F16:L16">SUM(F17:F21)</f>
        <v>129955.96</v>
      </c>
      <c r="G16" s="63">
        <f t="shared" si="11"/>
        <v>146106.67</v>
      </c>
      <c r="H16" s="63">
        <f t="shared" si="11"/>
        <v>140900</v>
      </c>
      <c r="I16" s="62">
        <f t="shared" si="11"/>
        <v>296600</v>
      </c>
      <c r="J16" s="63">
        <f t="shared" si="11"/>
        <v>488400</v>
      </c>
      <c r="K16" s="63">
        <f t="shared" si="11"/>
        <v>390400</v>
      </c>
      <c r="L16" s="63">
        <f t="shared" si="11"/>
        <v>395400</v>
      </c>
      <c r="N16" s="54"/>
    </row>
    <row r="17" spans="1:14" ht="12.75" customHeight="1" hidden="1" outlineLevel="3">
      <c r="A17" s="30"/>
      <c r="B17" s="30"/>
      <c r="C17" s="30"/>
      <c r="D17" s="30">
        <v>133001</v>
      </c>
      <c r="E17" s="102" t="s">
        <v>118</v>
      </c>
      <c r="F17" s="61">
        <v>7138.18</v>
      </c>
      <c r="G17" s="61">
        <v>7302.77</v>
      </c>
      <c r="H17" s="61">
        <v>7200</v>
      </c>
      <c r="I17" s="66">
        <v>8200</v>
      </c>
      <c r="J17" s="61">
        <v>8200</v>
      </c>
      <c r="K17" s="61">
        <v>8200</v>
      </c>
      <c r="L17" s="61">
        <v>8200</v>
      </c>
      <c r="N17"/>
    </row>
    <row r="18" spans="1:14" ht="12.75" customHeight="1" hidden="1" outlineLevel="3">
      <c r="A18" s="30"/>
      <c r="B18" s="30"/>
      <c r="C18" s="30"/>
      <c r="D18" s="30">
        <v>133006</v>
      </c>
      <c r="E18" s="39" t="s">
        <v>119</v>
      </c>
      <c r="F18" s="66">
        <v>3699.18</v>
      </c>
      <c r="G18" s="61">
        <v>2266.11</v>
      </c>
      <c r="H18" s="61">
        <v>2200</v>
      </c>
      <c r="I18" s="66">
        <v>3700</v>
      </c>
      <c r="J18" s="61">
        <v>3600</v>
      </c>
      <c r="K18" s="61">
        <v>3600</v>
      </c>
      <c r="L18" s="61">
        <v>3600</v>
      </c>
      <c r="N18"/>
    </row>
    <row r="19" spans="1:14" ht="12.75" customHeight="1" hidden="1" outlineLevel="3">
      <c r="A19" s="30"/>
      <c r="B19" s="30"/>
      <c r="C19" s="30"/>
      <c r="D19" s="30">
        <v>133012</v>
      </c>
      <c r="E19" s="96" t="s">
        <v>89</v>
      </c>
      <c r="F19" s="66">
        <v>2673.22</v>
      </c>
      <c r="G19" s="61">
        <v>3463.38</v>
      </c>
      <c r="H19" s="61">
        <v>3500</v>
      </c>
      <c r="I19" s="66">
        <v>3700</v>
      </c>
      <c r="J19" s="61">
        <v>3600</v>
      </c>
      <c r="K19" s="61">
        <v>3600</v>
      </c>
      <c r="L19" s="61">
        <v>3600</v>
      </c>
      <c r="N19"/>
    </row>
    <row r="20" spans="1:14" ht="12.75" customHeight="1" hidden="1" outlineLevel="3">
      <c r="A20" s="30"/>
      <c r="B20" s="30"/>
      <c r="C20" s="30"/>
      <c r="D20" s="30">
        <v>133013</v>
      </c>
      <c r="E20" s="23" t="s">
        <v>120</v>
      </c>
      <c r="F20" s="61">
        <v>116445.38</v>
      </c>
      <c r="G20" s="61">
        <v>133074.41</v>
      </c>
      <c r="H20" s="61">
        <v>128000</v>
      </c>
      <c r="I20" s="66">
        <v>146000</v>
      </c>
      <c r="J20" s="61">
        <v>173000</v>
      </c>
      <c r="K20" s="61">
        <v>175000</v>
      </c>
      <c r="L20" s="61">
        <v>180000</v>
      </c>
      <c r="N20"/>
    </row>
    <row r="21" spans="1:14" ht="12.75" customHeight="1" hidden="1" outlineLevel="3">
      <c r="A21" s="30"/>
      <c r="B21" s="30"/>
      <c r="C21" s="30"/>
      <c r="D21" s="30">
        <v>133015</v>
      </c>
      <c r="E21" s="23" t="s">
        <v>319</v>
      </c>
      <c r="F21" s="61">
        <v>0</v>
      </c>
      <c r="G21" s="61">
        <v>0</v>
      </c>
      <c r="H21" s="61">
        <v>0</v>
      </c>
      <c r="I21" s="66">
        <v>135000</v>
      </c>
      <c r="J21" s="61">
        <v>300000</v>
      </c>
      <c r="K21" s="61">
        <v>200000</v>
      </c>
      <c r="L21" s="61">
        <v>200000</v>
      </c>
      <c r="N21"/>
    </row>
    <row r="22" spans="1:14" ht="12.75" customHeight="1" outlineLevel="2" collapsed="1">
      <c r="A22" s="30"/>
      <c r="B22" s="30"/>
      <c r="C22" s="30">
        <v>134</v>
      </c>
      <c r="D22" s="30"/>
      <c r="E22" s="96" t="s">
        <v>128</v>
      </c>
      <c r="F22" s="61">
        <f aca="true" t="shared" si="12" ref="F22:L22">F23</f>
        <v>0</v>
      </c>
      <c r="G22" s="61">
        <f t="shared" si="12"/>
        <v>527.38</v>
      </c>
      <c r="H22" s="61">
        <f t="shared" si="12"/>
        <v>0</v>
      </c>
      <c r="I22" s="61">
        <f t="shared" si="12"/>
        <v>0</v>
      </c>
      <c r="J22" s="61">
        <f t="shared" si="12"/>
        <v>0</v>
      </c>
      <c r="K22" s="61">
        <f t="shared" si="12"/>
        <v>0</v>
      </c>
      <c r="L22" s="61">
        <f t="shared" si="12"/>
        <v>0</v>
      </c>
      <c r="N22"/>
    </row>
    <row r="23" spans="1:14" ht="12.75" customHeight="1" hidden="1" outlineLevel="3">
      <c r="A23" s="30"/>
      <c r="B23" s="30"/>
      <c r="C23" s="30"/>
      <c r="D23" s="30">
        <v>134001</v>
      </c>
      <c r="E23" s="96" t="s">
        <v>121</v>
      </c>
      <c r="F23" s="61">
        <v>0</v>
      </c>
      <c r="G23" s="61">
        <v>527.38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N23"/>
    </row>
    <row r="24" spans="1:14" ht="15.75" customHeight="1" collapsed="1">
      <c r="A24" s="52">
        <v>200</v>
      </c>
      <c r="B24" s="52"/>
      <c r="C24" s="52"/>
      <c r="D24" s="52"/>
      <c r="E24" s="103" t="s">
        <v>122</v>
      </c>
      <c r="F24" s="65">
        <f aca="true" t="shared" si="13" ref="F24:L24">F25+F33+F52+F55</f>
        <v>171910.01</v>
      </c>
      <c r="G24" s="65">
        <f t="shared" si="13"/>
        <v>229456.53000000003</v>
      </c>
      <c r="H24" s="65">
        <f t="shared" si="13"/>
        <v>304900</v>
      </c>
      <c r="I24" s="65">
        <f aca="true" t="shared" si="14" ref="I24">I25+I33+I52+I55</f>
        <v>354218</v>
      </c>
      <c r="J24" s="65">
        <f t="shared" si="13"/>
        <v>306960</v>
      </c>
      <c r="K24" s="65">
        <f aca="true" t="shared" si="15" ref="K24">K25+K33+K52+K55</f>
        <v>307010</v>
      </c>
      <c r="L24" s="65">
        <f t="shared" si="13"/>
        <v>307010</v>
      </c>
      <c r="N24" s="60"/>
    </row>
    <row r="25" spans="1:14" ht="12.75" customHeight="1" outlineLevel="1">
      <c r="A25" s="30"/>
      <c r="B25" s="30">
        <v>210</v>
      </c>
      <c r="C25" s="30"/>
      <c r="D25" s="30"/>
      <c r="E25" s="96" t="s">
        <v>124</v>
      </c>
      <c r="F25" s="61">
        <f aca="true" t="shared" si="16" ref="F25:L25">F26+F28</f>
        <v>53962.2</v>
      </c>
      <c r="G25" s="61">
        <f t="shared" si="16"/>
        <v>62032.53</v>
      </c>
      <c r="H25" s="61">
        <f t="shared" si="16"/>
        <v>60550</v>
      </c>
      <c r="I25" s="61">
        <f aca="true" t="shared" si="17" ref="I25">I26+I28</f>
        <v>65050</v>
      </c>
      <c r="J25" s="61">
        <f t="shared" si="16"/>
        <v>62700</v>
      </c>
      <c r="K25" s="61">
        <f aca="true" t="shared" si="18" ref="K25">K26+K28</f>
        <v>62700</v>
      </c>
      <c r="L25" s="61">
        <f t="shared" si="16"/>
        <v>62700</v>
      </c>
      <c r="N25"/>
    </row>
    <row r="26" spans="1:14" ht="12.75" customHeight="1" outlineLevel="2">
      <c r="A26" s="30"/>
      <c r="B26" s="30"/>
      <c r="C26" s="30">
        <v>211</v>
      </c>
      <c r="D26" s="30"/>
      <c r="E26" s="96" t="s">
        <v>123</v>
      </c>
      <c r="F26" s="61">
        <f aca="true" t="shared" si="19" ref="F26:L26">F27</f>
        <v>3436.27</v>
      </c>
      <c r="G26" s="61">
        <f t="shared" si="19"/>
        <v>3595.03</v>
      </c>
      <c r="H26" s="61">
        <f t="shared" si="19"/>
        <v>3500</v>
      </c>
      <c r="I26" s="61">
        <f t="shared" si="19"/>
        <v>3500</v>
      </c>
      <c r="J26" s="61">
        <f t="shared" si="19"/>
        <v>3500</v>
      </c>
      <c r="K26" s="61">
        <f t="shared" si="19"/>
        <v>3500</v>
      </c>
      <c r="L26" s="61">
        <f t="shared" si="19"/>
        <v>3500</v>
      </c>
      <c r="N26"/>
    </row>
    <row r="27" spans="1:14" ht="12.75" customHeight="1" hidden="1" outlineLevel="3">
      <c r="A27" s="30"/>
      <c r="B27" s="30"/>
      <c r="C27" s="30"/>
      <c r="D27" s="30">
        <v>211003</v>
      </c>
      <c r="E27" s="39" t="s">
        <v>125</v>
      </c>
      <c r="F27" s="63">
        <v>3436.27</v>
      </c>
      <c r="G27" s="63">
        <v>3595.03</v>
      </c>
      <c r="H27" s="63">
        <v>3500</v>
      </c>
      <c r="I27" s="62">
        <v>3500</v>
      </c>
      <c r="J27" s="63">
        <v>3500</v>
      </c>
      <c r="K27" s="63">
        <v>3500</v>
      </c>
      <c r="L27" s="63">
        <v>3500</v>
      </c>
      <c r="N27"/>
    </row>
    <row r="28" spans="1:14" ht="12.75" customHeight="1" outlineLevel="2" collapsed="1">
      <c r="A28" s="30"/>
      <c r="B28" s="30"/>
      <c r="C28" s="30">
        <v>212</v>
      </c>
      <c r="D28" s="30"/>
      <c r="E28" s="39" t="s">
        <v>126</v>
      </c>
      <c r="F28" s="63">
        <f aca="true" t="shared" si="20" ref="F28:L28">SUM(F29:F32)</f>
        <v>50525.93</v>
      </c>
      <c r="G28" s="63">
        <f t="shared" si="20"/>
        <v>58437.5</v>
      </c>
      <c r="H28" s="63">
        <f t="shared" si="20"/>
        <v>57050</v>
      </c>
      <c r="I28" s="62">
        <f aca="true" t="shared" si="21" ref="I28">SUM(I29:I32)</f>
        <v>61550</v>
      </c>
      <c r="J28" s="63">
        <f t="shared" si="20"/>
        <v>59200</v>
      </c>
      <c r="K28" s="63">
        <f aca="true" t="shared" si="22" ref="K28">SUM(K29:K32)</f>
        <v>59200</v>
      </c>
      <c r="L28" s="63">
        <f t="shared" si="20"/>
        <v>59200</v>
      </c>
      <c r="N28"/>
    </row>
    <row r="29" spans="1:14" ht="12.75" customHeight="1" hidden="1" outlineLevel="3">
      <c r="A29" s="30"/>
      <c r="B29" s="30"/>
      <c r="C29" s="30"/>
      <c r="D29" s="30">
        <v>212002</v>
      </c>
      <c r="E29" s="39" t="s">
        <v>127</v>
      </c>
      <c r="F29" s="63">
        <v>220.4</v>
      </c>
      <c r="G29" s="63">
        <v>6099.42</v>
      </c>
      <c r="H29" s="63">
        <v>100</v>
      </c>
      <c r="I29" s="62">
        <v>4000</v>
      </c>
      <c r="J29" s="63">
        <v>2000</v>
      </c>
      <c r="K29" s="63">
        <v>2000</v>
      </c>
      <c r="L29" s="63">
        <v>2000</v>
      </c>
      <c r="N29"/>
    </row>
    <row r="30" spans="1:14" ht="12.75" customHeight="1" hidden="1" outlineLevel="3">
      <c r="A30" s="30"/>
      <c r="B30" s="30"/>
      <c r="C30" s="30"/>
      <c r="D30" s="30">
        <v>212002</v>
      </c>
      <c r="E30" s="39" t="s">
        <v>275</v>
      </c>
      <c r="F30" s="63">
        <v>1137</v>
      </c>
      <c r="G30" s="63">
        <v>902</v>
      </c>
      <c r="H30" s="63">
        <v>750</v>
      </c>
      <c r="I30" s="62">
        <v>1200</v>
      </c>
      <c r="J30" s="63">
        <v>1000</v>
      </c>
      <c r="K30" s="63">
        <v>1000</v>
      </c>
      <c r="L30" s="63">
        <v>1000</v>
      </c>
      <c r="N30"/>
    </row>
    <row r="31" spans="1:22" ht="12.75" customHeight="1" hidden="1" outlineLevel="3">
      <c r="A31" s="30"/>
      <c r="B31" s="30"/>
      <c r="C31" s="30"/>
      <c r="D31" s="30">
        <v>212003</v>
      </c>
      <c r="E31" s="96" t="s">
        <v>129</v>
      </c>
      <c r="F31" s="61">
        <v>49168.53</v>
      </c>
      <c r="G31" s="61">
        <v>51137.33</v>
      </c>
      <c r="H31" s="61">
        <v>55000</v>
      </c>
      <c r="I31" s="66">
        <v>55000</v>
      </c>
      <c r="J31" s="61">
        <v>55000</v>
      </c>
      <c r="K31" s="61">
        <v>55000</v>
      </c>
      <c r="L31" s="61">
        <v>55000</v>
      </c>
      <c r="N31"/>
      <c r="O31" s="5"/>
      <c r="P31" s="7"/>
      <c r="T31" s="5"/>
      <c r="U31" s="5"/>
      <c r="V31" s="7"/>
    </row>
    <row r="32" spans="1:16" ht="12.75" customHeight="1" hidden="1" outlineLevel="3">
      <c r="A32" s="30"/>
      <c r="B32" s="30"/>
      <c r="C32" s="30"/>
      <c r="D32" s="30">
        <v>212004</v>
      </c>
      <c r="E32" s="96" t="s">
        <v>288</v>
      </c>
      <c r="F32" s="61">
        <v>0</v>
      </c>
      <c r="G32" s="61">
        <v>298.75</v>
      </c>
      <c r="H32" s="61">
        <v>1200</v>
      </c>
      <c r="I32" s="66">
        <v>1350</v>
      </c>
      <c r="J32" s="61">
        <v>1200</v>
      </c>
      <c r="K32" s="61">
        <v>1200</v>
      </c>
      <c r="L32" s="61">
        <v>1200</v>
      </c>
      <c r="N32"/>
      <c r="O32" s="6"/>
      <c r="P32" s="6"/>
    </row>
    <row r="33" spans="1:16" ht="12.75" customHeight="1" outlineLevel="1" collapsed="1">
      <c r="A33" s="30"/>
      <c r="B33" s="30">
        <v>220</v>
      </c>
      <c r="C33" s="30"/>
      <c r="D33" s="30"/>
      <c r="E33" s="96" t="s">
        <v>130</v>
      </c>
      <c r="F33" s="61">
        <f aca="true" t="shared" si="23" ref="F33:L33">F34+F37+F39</f>
        <v>114143.06</v>
      </c>
      <c r="G33" s="61">
        <f t="shared" si="23"/>
        <v>158161.40000000002</v>
      </c>
      <c r="H33" s="61">
        <f t="shared" si="23"/>
        <v>242250</v>
      </c>
      <c r="I33" s="66">
        <f aca="true" t="shared" si="24" ref="I33">I34+I37+I39</f>
        <v>270066</v>
      </c>
      <c r="J33" s="61">
        <f t="shared" si="23"/>
        <v>241800</v>
      </c>
      <c r="K33" s="61">
        <f aca="true" t="shared" si="25" ref="K33">K34+K37+K39</f>
        <v>241850</v>
      </c>
      <c r="L33" s="61">
        <f t="shared" si="23"/>
        <v>241850</v>
      </c>
      <c r="N33"/>
      <c r="O33" s="6"/>
      <c r="P33" s="6"/>
    </row>
    <row r="34" spans="1:16" ht="12.75" customHeight="1" outlineLevel="2">
      <c r="A34" s="30"/>
      <c r="B34" s="30"/>
      <c r="C34" s="30">
        <v>221</v>
      </c>
      <c r="D34" s="30"/>
      <c r="E34" s="96" t="s">
        <v>131</v>
      </c>
      <c r="F34" s="61">
        <f aca="true" t="shared" si="26" ref="F34:L34">SUM(F35:F36)</f>
        <v>36394.45</v>
      </c>
      <c r="G34" s="61">
        <f t="shared" si="26"/>
        <v>37419.630000000005</v>
      </c>
      <c r="H34" s="61">
        <f t="shared" si="26"/>
        <v>36000</v>
      </c>
      <c r="I34" s="66">
        <f aca="true" t="shared" si="27" ref="I34">SUM(I35:I36)</f>
        <v>36000</v>
      </c>
      <c r="J34" s="61">
        <f t="shared" si="26"/>
        <v>36000</v>
      </c>
      <c r="K34" s="61">
        <f aca="true" t="shared" si="28" ref="K34">SUM(K35:K36)</f>
        <v>36000</v>
      </c>
      <c r="L34" s="61">
        <f t="shared" si="26"/>
        <v>36000</v>
      </c>
      <c r="N34"/>
      <c r="O34" s="6"/>
      <c r="P34" s="6"/>
    </row>
    <row r="35" spans="1:14" ht="12.75" customHeight="1" hidden="1" outlineLevel="3">
      <c r="A35" s="30"/>
      <c r="B35" s="30"/>
      <c r="C35" s="30"/>
      <c r="D35" s="30">
        <v>221004</v>
      </c>
      <c r="E35" s="96" t="s">
        <v>268</v>
      </c>
      <c r="F35" s="61">
        <v>30394.45</v>
      </c>
      <c r="G35" s="61">
        <v>31419.63</v>
      </c>
      <c r="H35" s="61">
        <v>30000</v>
      </c>
      <c r="I35" s="66">
        <v>30000</v>
      </c>
      <c r="J35" s="61">
        <v>30000</v>
      </c>
      <c r="K35" s="61">
        <v>30000</v>
      </c>
      <c r="L35" s="61">
        <v>30000</v>
      </c>
      <c r="N35"/>
    </row>
    <row r="36" spans="1:14" s="18" customFormat="1" ht="12.75" customHeight="1" hidden="1" outlineLevel="3">
      <c r="A36" s="25"/>
      <c r="B36" s="25"/>
      <c r="C36" s="25"/>
      <c r="D36" s="25">
        <v>221005</v>
      </c>
      <c r="E36" s="101" t="s">
        <v>132</v>
      </c>
      <c r="F36" s="66">
        <v>6000</v>
      </c>
      <c r="G36" s="66">
        <v>6000</v>
      </c>
      <c r="H36" s="66">
        <v>6000</v>
      </c>
      <c r="I36" s="66">
        <v>6000</v>
      </c>
      <c r="J36" s="66">
        <v>6000</v>
      </c>
      <c r="K36" s="66">
        <v>6000</v>
      </c>
      <c r="L36" s="66">
        <v>6000</v>
      </c>
      <c r="N36"/>
    </row>
    <row r="37" spans="1:14" s="18" customFormat="1" ht="12.75" customHeight="1" outlineLevel="2" collapsed="1">
      <c r="A37" s="25"/>
      <c r="B37" s="25"/>
      <c r="C37" s="25">
        <v>222</v>
      </c>
      <c r="D37" s="25"/>
      <c r="E37" s="101" t="s">
        <v>133</v>
      </c>
      <c r="F37" s="66">
        <f aca="true" t="shared" si="29" ref="F37:L37">F38</f>
        <v>24170.53</v>
      </c>
      <c r="G37" s="66">
        <f t="shared" si="29"/>
        <v>8807.61</v>
      </c>
      <c r="H37" s="66">
        <f t="shared" si="29"/>
        <v>0</v>
      </c>
      <c r="I37" s="66">
        <f t="shared" si="29"/>
        <v>22000</v>
      </c>
      <c r="J37" s="66">
        <f t="shared" si="29"/>
        <v>0</v>
      </c>
      <c r="K37" s="66">
        <f t="shared" si="29"/>
        <v>0</v>
      </c>
      <c r="L37" s="66">
        <f t="shared" si="29"/>
        <v>0</v>
      </c>
      <c r="N37"/>
    </row>
    <row r="38" spans="1:14" ht="12.75" customHeight="1" hidden="1" outlineLevel="3">
      <c r="A38" s="30"/>
      <c r="B38" s="30"/>
      <c r="C38" s="30"/>
      <c r="D38" s="30">
        <v>222003</v>
      </c>
      <c r="E38" s="96" t="s">
        <v>32</v>
      </c>
      <c r="F38" s="61">
        <v>24170.53</v>
      </c>
      <c r="G38" s="61">
        <v>8807.61</v>
      </c>
      <c r="H38" s="61">
        <v>0</v>
      </c>
      <c r="I38" s="66">
        <v>22000</v>
      </c>
      <c r="J38" s="61">
        <v>0</v>
      </c>
      <c r="K38" s="61">
        <v>0</v>
      </c>
      <c r="L38" s="61">
        <v>0</v>
      </c>
      <c r="N38"/>
    </row>
    <row r="39" spans="1:14" ht="12.75" customHeight="1" outlineLevel="2" collapsed="1">
      <c r="A39" s="30"/>
      <c r="B39" s="30"/>
      <c r="C39" s="30">
        <v>223</v>
      </c>
      <c r="D39" s="30"/>
      <c r="E39" s="96" t="s">
        <v>134</v>
      </c>
      <c r="F39" s="61">
        <f aca="true" t="shared" si="30" ref="F39:L39">SUM(F40:F51)</f>
        <v>53578.08</v>
      </c>
      <c r="G39" s="61">
        <f t="shared" si="30"/>
        <v>111934.16</v>
      </c>
      <c r="H39" s="61">
        <f t="shared" si="30"/>
        <v>206250</v>
      </c>
      <c r="I39" s="66">
        <f aca="true" t="shared" si="31" ref="I39">SUM(I40:I51)</f>
        <v>212066</v>
      </c>
      <c r="J39" s="61">
        <f t="shared" si="30"/>
        <v>205800</v>
      </c>
      <c r="K39" s="61">
        <f aca="true" t="shared" si="32" ref="K39">SUM(K40:K51)</f>
        <v>205850</v>
      </c>
      <c r="L39" s="61">
        <f t="shared" si="30"/>
        <v>205850</v>
      </c>
      <c r="N39"/>
    </row>
    <row r="40" spans="1:14" ht="12.75" customHeight="1" hidden="1" outlineLevel="3">
      <c r="A40" s="30"/>
      <c r="B40" s="30"/>
      <c r="C40" s="30"/>
      <c r="D40" s="30">
        <v>223001</v>
      </c>
      <c r="E40" s="96" t="s">
        <v>276</v>
      </c>
      <c r="F40" s="61">
        <v>10969.8</v>
      </c>
      <c r="G40" s="61">
        <v>20082.7</v>
      </c>
      <c r="H40" s="61">
        <v>18000</v>
      </c>
      <c r="I40" s="66">
        <v>18000</v>
      </c>
      <c r="J40" s="61">
        <v>20000</v>
      </c>
      <c r="K40" s="61">
        <v>20000</v>
      </c>
      <c r="L40" s="61">
        <v>20000</v>
      </c>
      <c r="N40"/>
    </row>
    <row r="41" spans="1:14" ht="12.75" customHeight="1" hidden="1" outlineLevel="3">
      <c r="A41" s="30"/>
      <c r="B41" s="30"/>
      <c r="C41" s="30"/>
      <c r="D41" s="30">
        <v>223001</v>
      </c>
      <c r="E41" s="96" t="s">
        <v>277</v>
      </c>
      <c r="F41" s="61">
        <v>1312.5</v>
      </c>
      <c r="G41" s="61">
        <v>1743.5</v>
      </c>
      <c r="H41" s="61">
        <v>1700</v>
      </c>
      <c r="I41" s="66">
        <v>0</v>
      </c>
      <c r="J41" s="61">
        <v>1750</v>
      </c>
      <c r="K41" s="61">
        <v>1800</v>
      </c>
      <c r="L41" s="61">
        <v>1800</v>
      </c>
      <c r="N41"/>
    </row>
    <row r="42" spans="1:14" ht="12.75" customHeight="1" hidden="1" outlineLevel="3">
      <c r="A42" s="30"/>
      <c r="B42" s="30"/>
      <c r="C42" s="30"/>
      <c r="D42" s="30">
        <v>223001</v>
      </c>
      <c r="E42" s="96" t="s">
        <v>135</v>
      </c>
      <c r="F42" s="61">
        <v>314</v>
      </c>
      <c r="G42" s="61">
        <v>513</v>
      </c>
      <c r="H42" s="61">
        <v>400</v>
      </c>
      <c r="I42" s="66">
        <v>400</v>
      </c>
      <c r="J42" s="61">
        <v>400</v>
      </c>
      <c r="K42" s="61">
        <v>400</v>
      </c>
      <c r="L42" s="61">
        <v>400</v>
      </c>
      <c r="N42"/>
    </row>
    <row r="43" spans="1:14" ht="12.75" customHeight="1" hidden="1" outlineLevel="3">
      <c r="A43" s="30"/>
      <c r="B43" s="30"/>
      <c r="C43" s="30"/>
      <c r="D43" s="30">
        <v>223001</v>
      </c>
      <c r="E43" s="96" t="s">
        <v>269</v>
      </c>
      <c r="F43" s="61">
        <v>42</v>
      </c>
      <c r="G43" s="61">
        <v>64</v>
      </c>
      <c r="H43" s="61">
        <v>50</v>
      </c>
      <c r="I43" s="66">
        <v>50</v>
      </c>
      <c r="J43" s="61">
        <v>50</v>
      </c>
      <c r="K43" s="61">
        <v>50</v>
      </c>
      <c r="L43" s="61">
        <v>50</v>
      </c>
      <c r="N43"/>
    </row>
    <row r="44" spans="1:14" ht="12.75" customHeight="1" hidden="1" outlineLevel="3">
      <c r="A44" s="30"/>
      <c r="B44" s="30"/>
      <c r="C44" s="30"/>
      <c r="D44" s="30">
        <v>223001</v>
      </c>
      <c r="E44" s="96" t="s">
        <v>270</v>
      </c>
      <c r="F44" s="61">
        <v>5945.27</v>
      </c>
      <c r="G44" s="61">
        <v>7444.18</v>
      </c>
      <c r="H44" s="61">
        <v>9000</v>
      </c>
      <c r="I44" s="66">
        <v>12000</v>
      </c>
      <c r="J44" s="61">
        <v>9000</v>
      </c>
      <c r="K44" s="61">
        <v>9000</v>
      </c>
      <c r="L44" s="61">
        <v>9000</v>
      </c>
      <c r="N44"/>
    </row>
    <row r="45" spans="1:14" ht="12.75" customHeight="1" hidden="1" outlineLevel="3">
      <c r="A45" s="30"/>
      <c r="B45" s="30"/>
      <c r="C45" s="30"/>
      <c r="D45" s="30">
        <v>223001</v>
      </c>
      <c r="E45" s="96" t="s">
        <v>136</v>
      </c>
      <c r="F45" s="61">
        <f>-9.25+92.76+5996.7+2002.3+508+124</f>
        <v>8714.51</v>
      </c>
      <c r="G45" s="61">
        <f>13.5+9530+44.5+1139.65+423+1729.75+2864.3+40</f>
        <v>15784.7</v>
      </c>
      <c r="H45" s="61">
        <v>15000</v>
      </c>
      <c r="I45" s="66">
        <v>15000</v>
      </c>
      <c r="J45" s="61">
        <v>15000</v>
      </c>
      <c r="K45" s="61">
        <v>15000</v>
      </c>
      <c r="L45" s="61">
        <v>15000</v>
      </c>
      <c r="N45"/>
    </row>
    <row r="46" spans="1:14" ht="12.75" customHeight="1" hidden="1" outlineLevel="3">
      <c r="A46" s="30"/>
      <c r="B46" s="30"/>
      <c r="C46" s="30"/>
      <c r="D46" s="30">
        <v>223001</v>
      </c>
      <c r="E46" s="96" t="s">
        <v>429</v>
      </c>
      <c r="F46" s="61">
        <v>0</v>
      </c>
      <c r="G46" s="61">
        <v>0</v>
      </c>
      <c r="H46" s="61">
        <v>12000</v>
      </c>
      <c r="I46" s="66">
        <v>12000</v>
      </c>
      <c r="J46" s="66">
        <v>12000</v>
      </c>
      <c r="K46" s="66">
        <v>12000</v>
      </c>
      <c r="L46" s="66">
        <v>12000</v>
      </c>
      <c r="N46"/>
    </row>
    <row r="47" spans="1:14" ht="12.75" customHeight="1" hidden="1" outlineLevel="3">
      <c r="A47" s="30"/>
      <c r="B47" s="30"/>
      <c r="C47" s="30"/>
      <c r="D47" s="30">
        <v>223001</v>
      </c>
      <c r="E47" s="96" t="s">
        <v>430</v>
      </c>
      <c r="F47" s="61">
        <v>0</v>
      </c>
      <c r="G47" s="61">
        <v>23012.28</v>
      </c>
      <c r="H47" s="61">
        <v>17600</v>
      </c>
      <c r="I47" s="66">
        <v>17600</v>
      </c>
      <c r="J47" s="66">
        <v>17600</v>
      </c>
      <c r="K47" s="66">
        <v>17600</v>
      </c>
      <c r="L47" s="66">
        <v>17600</v>
      </c>
      <c r="N47"/>
    </row>
    <row r="48" spans="1:14" ht="12.75" customHeight="1" hidden="1" outlineLevel="3">
      <c r="A48" s="30"/>
      <c r="B48" s="30"/>
      <c r="C48" s="30"/>
      <c r="D48" s="30">
        <v>223002</v>
      </c>
      <c r="E48" s="96" t="s">
        <v>278</v>
      </c>
      <c r="F48" s="61">
        <v>15800</v>
      </c>
      <c r="G48" s="61">
        <v>30455.8</v>
      </c>
      <c r="H48" s="61">
        <v>40000</v>
      </c>
      <c r="I48" s="66">
        <v>43000</v>
      </c>
      <c r="J48" s="61">
        <v>45000</v>
      </c>
      <c r="K48" s="61">
        <v>45000</v>
      </c>
      <c r="L48" s="61">
        <v>45000</v>
      </c>
      <c r="N48"/>
    </row>
    <row r="49" spans="1:14" ht="12.75" customHeight="1" hidden="1" outlineLevel="3">
      <c r="A49" s="30"/>
      <c r="B49" s="30"/>
      <c r="C49" s="30"/>
      <c r="D49" s="30">
        <v>223002</v>
      </c>
      <c r="E49" s="96" t="s">
        <v>279</v>
      </c>
      <c r="F49" s="61">
        <v>10480</v>
      </c>
      <c r="G49" s="61">
        <v>12834</v>
      </c>
      <c r="H49" s="61">
        <v>14000</v>
      </c>
      <c r="I49" s="66">
        <v>9016</v>
      </c>
      <c r="J49" s="61">
        <v>0</v>
      </c>
      <c r="K49" s="61">
        <v>0</v>
      </c>
      <c r="L49" s="61">
        <v>0</v>
      </c>
      <c r="N49"/>
    </row>
    <row r="50" spans="1:14" ht="12.75" customHeight="1" hidden="1" outlineLevel="3">
      <c r="A50" s="30"/>
      <c r="B50" s="30"/>
      <c r="C50" s="30"/>
      <c r="D50" s="25">
        <v>223003</v>
      </c>
      <c r="E50" s="101" t="s">
        <v>431</v>
      </c>
      <c r="F50" s="66">
        <v>0</v>
      </c>
      <c r="G50" s="61">
        <v>0</v>
      </c>
      <c r="H50" s="66">
        <v>48000</v>
      </c>
      <c r="I50" s="66">
        <v>48000</v>
      </c>
      <c r="J50" s="66">
        <v>48000</v>
      </c>
      <c r="K50" s="66">
        <v>48000</v>
      </c>
      <c r="L50" s="66">
        <v>48000</v>
      </c>
      <c r="N50"/>
    </row>
    <row r="51" spans="1:14" ht="12.75" customHeight="1" hidden="1" outlineLevel="3">
      <c r="A51" s="30"/>
      <c r="B51" s="30"/>
      <c r="C51" s="30"/>
      <c r="D51" s="25">
        <v>223003</v>
      </c>
      <c r="E51" s="101" t="s">
        <v>432</v>
      </c>
      <c r="F51" s="66">
        <v>0</v>
      </c>
      <c r="G51" s="61">
        <v>0</v>
      </c>
      <c r="H51" s="66">
        <v>30500</v>
      </c>
      <c r="I51" s="66">
        <v>37000</v>
      </c>
      <c r="J51" s="66">
        <v>37000</v>
      </c>
      <c r="K51" s="66">
        <v>37000</v>
      </c>
      <c r="L51" s="66">
        <v>37000</v>
      </c>
      <c r="N51"/>
    </row>
    <row r="52" spans="1:14" ht="12.75" customHeight="1" outlineLevel="1" collapsed="1">
      <c r="A52" s="25"/>
      <c r="B52" s="25">
        <v>240</v>
      </c>
      <c r="C52" s="25"/>
      <c r="D52" s="25"/>
      <c r="E52" s="101" t="s">
        <v>137</v>
      </c>
      <c r="F52" s="66">
        <f aca="true" t="shared" si="33" ref="F52:L52">SUM(F53:F54)</f>
        <v>357.96</v>
      </c>
      <c r="G52" s="66">
        <f t="shared" si="33"/>
        <v>1340.65</v>
      </c>
      <c r="H52" s="66">
        <f t="shared" si="33"/>
        <v>1150</v>
      </c>
      <c r="I52" s="66">
        <f>SUM(I53:I54)</f>
        <v>1110</v>
      </c>
      <c r="J52" s="66">
        <f t="shared" si="33"/>
        <v>1010</v>
      </c>
      <c r="K52" s="66">
        <f aca="true" t="shared" si="34" ref="K52">SUM(K53:K54)</f>
        <v>1010</v>
      </c>
      <c r="L52" s="66">
        <f t="shared" si="33"/>
        <v>1010</v>
      </c>
      <c r="N52"/>
    </row>
    <row r="53" spans="1:14" ht="12.75" customHeight="1" outlineLevel="2">
      <c r="A53" s="25"/>
      <c r="B53" s="25"/>
      <c r="C53" s="25">
        <v>243</v>
      </c>
      <c r="D53" s="25"/>
      <c r="E53" s="101" t="s">
        <v>511</v>
      </c>
      <c r="F53" s="66">
        <v>235.35</v>
      </c>
      <c r="G53" s="66">
        <v>1236.75</v>
      </c>
      <c r="H53" s="66">
        <v>1000</v>
      </c>
      <c r="I53" s="66">
        <v>1100</v>
      </c>
      <c r="J53" s="66">
        <v>1000</v>
      </c>
      <c r="K53" s="66">
        <v>1000</v>
      </c>
      <c r="L53" s="66">
        <v>1000</v>
      </c>
      <c r="N53"/>
    </row>
    <row r="54" spans="1:14" ht="12.75" customHeight="1" outlineLevel="2">
      <c r="A54" s="25"/>
      <c r="B54" s="25"/>
      <c r="C54" s="25">
        <v>244</v>
      </c>
      <c r="D54" s="25"/>
      <c r="E54" s="101" t="s">
        <v>512</v>
      </c>
      <c r="F54" s="66">
        <v>122.61</v>
      </c>
      <c r="G54" s="66">
        <v>103.9</v>
      </c>
      <c r="H54" s="66">
        <v>150</v>
      </c>
      <c r="I54" s="66">
        <v>10</v>
      </c>
      <c r="J54" s="66">
        <v>10</v>
      </c>
      <c r="K54" s="66">
        <v>10</v>
      </c>
      <c r="L54" s="66">
        <v>10</v>
      </c>
      <c r="N54"/>
    </row>
    <row r="55" spans="1:14" ht="12.75" customHeight="1" outlineLevel="1">
      <c r="A55" s="25"/>
      <c r="B55" s="25">
        <v>290</v>
      </c>
      <c r="C55" s="25"/>
      <c r="D55" s="25"/>
      <c r="E55" s="101" t="s">
        <v>139</v>
      </c>
      <c r="F55" s="66">
        <f aca="true" t="shared" si="35" ref="F55:L55">F58+F56</f>
        <v>3446.79</v>
      </c>
      <c r="G55" s="66">
        <f t="shared" si="35"/>
        <v>7921.950000000001</v>
      </c>
      <c r="H55" s="66">
        <f t="shared" si="35"/>
        <v>950</v>
      </c>
      <c r="I55" s="66">
        <f aca="true" t="shared" si="36" ref="I55">I58+I56</f>
        <v>17992</v>
      </c>
      <c r="J55" s="66">
        <f t="shared" si="35"/>
        <v>1450</v>
      </c>
      <c r="K55" s="66">
        <f aca="true" t="shared" si="37" ref="K55">K58+K56</f>
        <v>1450</v>
      </c>
      <c r="L55" s="66">
        <f t="shared" si="35"/>
        <v>1450</v>
      </c>
      <c r="N55"/>
    </row>
    <row r="56" spans="1:14" ht="12.75" customHeight="1" outlineLevel="2">
      <c r="A56" s="25"/>
      <c r="B56" s="25"/>
      <c r="C56" s="25">
        <v>291</v>
      </c>
      <c r="D56" s="25"/>
      <c r="E56" s="101" t="s">
        <v>271</v>
      </c>
      <c r="F56" s="66">
        <f aca="true" t="shared" si="38" ref="F56:L56">F57</f>
        <v>5.9</v>
      </c>
      <c r="G56" s="66">
        <f t="shared" si="38"/>
        <v>0</v>
      </c>
      <c r="H56" s="66">
        <f t="shared" si="38"/>
        <v>0</v>
      </c>
      <c r="I56" s="66">
        <f t="shared" si="38"/>
        <v>0</v>
      </c>
      <c r="J56" s="66">
        <f t="shared" si="38"/>
        <v>0</v>
      </c>
      <c r="K56" s="66">
        <f t="shared" si="38"/>
        <v>0</v>
      </c>
      <c r="L56" s="66">
        <f t="shared" si="38"/>
        <v>0</v>
      </c>
      <c r="N56"/>
    </row>
    <row r="57" spans="1:14" ht="12.75" customHeight="1" hidden="1" outlineLevel="3">
      <c r="A57" s="25"/>
      <c r="B57" s="25"/>
      <c r="C57" s="25"/>
      <c r="D57" s="25">
        <v>291004</v>
      </c>
      <c r="E57" s="101" t="s">
        <v>272</v>
      </c>
      <c r="F57" s="66">
        <v>5.9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N57"/>
    </row>
    <row r="58" spans="1:14" ht="12.75" customHeight="1" outlineLevel="2" collapsed="1">
      <c r="A58" s="25"/>
      <c r="B58" s="25"/>
      <c r="C58" s="25">
        <v>292</v>
      </c>
      <c r="D58" s="25"/>
      <c r="E58" s="101" t="s">
        <v>136</v>
      </c>
      <c r="F58" s="66">
        <f aca="true" t="shared" si="39" ref="F58:L58">SUM(F59:F63)</f>
        <v>3440.89</v>
      </c>
      <c r="G58" s="66">
        <f t="shared" si="39"/>
        <v>7921.950000000001</v>
      </c>
      <c r="H58" s="66">
        <f t="shared" si="39"/>
        <v>950</v>
      </c>
      <c r="I58" s="66">
        <f aca="true" t="shared" si="40" ref="I58">SUM(I59:I63)</f>
        <v>17992</v>
      </c>
      <c r="J58" s="66">
        <f t="shared" si="39"/>
        <v>1450</v>
      </c>
      <c r="K58" s="66">
        <f aca="true" t="shared" si="41" ref="K58">SUM(K59:K63)</f>
        <v>1450</v>
      </c>
      <c r="L58" s="66">
        <f t="shared" si="39"/>
        <v>1450</v>
      </c>
      <c r="N58"/>
    </row>
    <row r="59" spans="1:14" ht="12.75" customHeight="1" hidden="1" outlineLevel="3">
      <c r="A59" s="30"/>
      <c r="B59" s="30"/>
      <c r="C59" s="30"/>
      <c r="D59" s="30">
        <v>292008</v>
      </c>
      <c r="E59" s="96" t="s">
        <v>91</v>
      </c>
      <c r="F59" s="61">
        <v>484.6</v>
      </c>
      <c r="G59" s="61">
        <v>437.56</v>
      </c>
      <c r="H59" s="61">
        <v>450</v>
      </c>
      <c r="I59" s="66">
        <v>450</v>
      </c>
      <c r="J59" s="61">
        <v>450</v>
      </c>
      <c r="K59" s="61">
        <v>450</v>
      </c>
      <c r="L59" s="61">
        <v>450</v>
      </c>
      <c r="N59"/>
    </row>
    <row r="60" spans="1:14" ht="12.75" customHeight="1" hidden="1" outlineLevel="3">
      <c r="A60" s="30"/>
      <c r="B60" s="30"/>
      <c r="C60" s="30"/>
      <c r="D60" s="30">
        <v>292012</v>
      </c>
      <c r="E60" s="96" t="s">
        <v>280</v>
      </c>
      <c r="F60" s="61">
        <v>373.96</v>
      </c>
      <c r="G60" s="61">
        <v>0</v>
      </c>
      <c r="H60" s="61">
        <v>0</v>
      </c>
      <c r="I60" s="66">
        <v>13420</v>
      </c>
      <c r="J60" s="61">
        <v>0</v>
      </c>
      <c r="K60" s="61">
        <v>0</v>
      </c>
      <c r="L60" s="61">
        <v>0</v>
      </c>
      <c r="N60"/>
    </row>
    <row r="61" spans="1:14" ht="12.75" customHeight="1" hidden="1" outlineLevel="3">
      <c r="A61" s="30"/>
      <c r="B61" s="30"/>
      <c r="C61" s="30"/>
      <c r="D61" s="30">
        <v>292017</v>
      </c>
      <c r="E61" s="96" t="s">
        <v>55</v>
      </c>
      <c r="F61" s="61">
        <v>2525.33</v>
      </c>
      <c r="G61" s="61">
        <v>7009.79</v>
      </c>
      <c r="H61" s="61">
        <v>0</v>
      </c>
      <c r="I61" s="66">
        <v>1022</v>
      </c>
      <c r="J61" s="61">
        <v>0</v>
      </c>
      <c r="K61" s="61">
        <v>0</v>
      </c>
      <c r="L61" s="61">
        <v>0</v>
      </c>
      <c r="N61"/>
    </row>
    <row r="62" spans="1:14" ht="12.75" customHeight="1" hidden="1" outlineLevel="3">
      <c r="A62" s="30"/>
      <c r="B62" s="30"/>
      <c r="C62" s="30"/>
      <c r="D62" s="30">
        <v>292019</v>
      </c>
      <c r="E62" s="96" t="s">
        <v>273</v>
      </c>
      <c r="F62" s="61">
        <v>0</v>
      </c>
      <c r="G62" s="61">
        <v>0</v>
      </c>
      <c r="H62" s="61">
        <v>0</v>
      </c>
      <c r="I62" s="66">
        <v>0</v>
      </c>
      <c r="J62" s="61">
        <v>0</v>
      </c>
      <c r="K62" s="61">
        <v>0</v>
      </c>
      <c r="L62" s="61">
        <v>0</v>
      </c>
      <c r="N62"/>
    </row>
    <row r="63" spans="1:14" ht="12.75" customHeight="1" hidden="1" outlineLevel="3">
      <c r="A63" s="30"/>
      <c r="B63" s="30"/>
      <c r="C63" s="30"/>
      <c r="D63" s="30">
        <v>292027</v>
      </c>
      <c r="E63" s="39" t="s">
        <v>140</v>
      </c>
      <c r="F63" s="63">
        <v>57</v>
      </c>
      <c r="G63" s="63">
        <v>474.6</v>
      </c>
      <c r="H63" s="63">
        <v>500</v>
      </c>
      <c r="I63" s="62">
        <v>3100</v>
      </c>
      <c r="J63" s="63">
        <v>1000</v>
      </c>
      <c r="K63" s="63">
        <v>1000</v>
      </c>
      <c r="L63" s="63">
        <v>1000</v>
      </c>
      <c r="N63"/>
    </row>
    <row r="64" spans="1:14" ht="12.75" customHeight="1">
      <c r="A64" s="52">
        <v>300</v>
      </c>
      <c r="B64" s="52"/>
      <c r="C64" s="52"/>
      <c r="D64" s="52"/>
      <c r="E64" s="104" t="s">
        <v>141</v>
      </c>
      <c r="F64" s="67">
        <f aca="true" t="shared" si="42" ref="F64:L64">F65</f>
        <v>394546.15</v>
      </c>
      <c r="G64" s="67">
        <f t="shared" si="42"/>
        <v>411700.64</v>
      </c>
      <c r="H64" s="67">
        <f t="shared" si="42"/>
        <v>404360</v>
      </c>
      <c r="I64" s="67">
        <f t="shared" si="42"/>
        <v>499968</v>
      </c>
      <c r="J64" s="67">
        <f t="shared" si="42"/>
        <v>532300</v>
      </c>
      <c r="K64" s="67">
        <f t="shared" si="42"/>
        <v>587450</v>
      </c>
      <c r="L64" s="67">
        <f t="shared" si="42"/>
        <v>618600</v>
      </c>
      <c r="N64"/>
    </row>
    <row r="65" spans="1:14" ht="12.75" customHeight="1" outlineLevel="1">
      <c r="A65" s="30"/>
      <c r="B65" s="30">
        <v>310</v>
      </c>
      <c r="C65" s="30"/>
      <c r="D65" s="30"/>
      <c r="E65" s="39" t="s">
        <v>142</v>
      </c>
      <c r="F65" s="63">
        <f>F66+F67</f>
        <v>394546.15</v>
      </c>
      <c r="G65" s="63">
        <f aca="true" t="shared" si="43" ref="G65:L65">G66+G67</f>
        <v>411700.64</v>
      </c>
      <c r="H65" s="63">
        <f t="shared" si="43"/>
        <v>404360</v>
      </c>
      <c r="I65" s="62">
        <f aca="true" t="shared" si="44" ref="I65">I66+I67</f>
        <v>499968</v>
      </c>
      <c r="J65" s="63">
        <f t="shared" si="43"/>
        <v>532300</v>
      </c>
      <c r="K65" s="63">
        <f aca="true" t="shared" si="45" ref="K65">K66+K67</f>
        <v>587450</v>
      </c>
      <c r="L65" s="63">
        <f t="shared" si="43"/>
        <v>618600</v>
      </c>
      <c r="N65"/>
    </row>
    <row r="66" spans="1:15" ht="12.75" customHeight="1" outlineLevel="2">
      <c r="A66" s="30"/>
      <c r="B66" s="30"/>
      <c r="C66" s="30">
        <v>311</v>
      </c>
      <c r="D66" s="30"/>
      <c r="E66" s="105" t="s">
        <v>262</v>
      </c>
      <c r="F66" s="61">
        <v>40107.68</v>
      </c>
      <c r="G66" s="61">
        <f>112.93+500</f>
        <v>612.9300000000001</v>
      </c>
      <c r="H66" s="61">
        <v>100</v>
      </c>
      <c r="I66" s="66">
        <v>600</v>
      </c>
      <c r="J66" s="61">
        <v>100</v>
      </c>
      <c r="K66" s="61">
        <v>100</v>
      </c>
      <c r="L66" s="61">
        <v>100</v>
      </c>
      <c r="N66"/>
      <c r="O66" s="5"/>
    </row>
    <row r="67" spans="1:15" ht="12.75" customHeight="1" outlineLevel="2">
      <c r="A67" s="30"/>
      <c r="B67" s="30"/>
      <c r="C67" s="30">
        <v>312</v>
      </c>
      <c r="D67" s="30"/>
      <c r="E67" s="105" t="s">
        <v>143</v>
      </c>
      <c r="F67" s="61">
        <f aca="true" t="shared" si="46" ref="F67:L67">SUM(F68:F76)</f>
        <v>354438.47000000003</v>
      </c>
      <c r="G67" s="61">
        <f t="shared" si="46"/>
        <v>411087.71</v>
      </c>
      <c r="H67" s="61">
        <f t="shared" si="46"/>
        <v>404260</v>
      </c>
      <c r="I67" s="66">
        <f t="shared" si="46"/>
        <v>499368</v>
      </c>
      <c r="J67" s="61">
        <f t="shared" si="46"/>
        <v>532200</v>
      </c>
      <c r="K67" s="61">
        <f t="shared" si="46"/>
        <v>587350</v>
      </c>
      <c r="L67" s="61">
        <f t="shared" si="46"/>
        <v>618500</v>
      </c>
      <c r="N67"/>
      <c r="O67" s="5"/>
    </row>
    <row r="68" spans="1:14" ht="12.75" customHeight="1" hidden="1" outlineLevel="3">
      <c r="A68" s="30"/>
      <c r="B68" s="30"/>
      <c r="C68" s="30"/>
      <c r="D68" s="30">
        <v>312001</v>
      </c>
      <c r="E68" s="96" t="s">
        <v>274</v>
      </c>
      <c r="F68" s="66">
        <v>4432</v>
      </c>
      <c r="G68" s="66">
        <v>3000</v>
      </c>
      <c r="H68" s="61">
        <v>0</v>
      </c>
      <c r="I68" s="66">
        <v>0</v>
      </c>
      <c r="J68" s="61">
        <v>0</v>
      </c>
      <c r="K68" s="61">
        <v>0</v>
      </c>
      <c r="L68" s="61">
        <v>0</v>
      </c>
      <c r="N68"/>
    </row>
    <row r="69" spans="1:14" ht="12.75" customHeight="1" hidden="1" outlineLevel="3">
      <c r="A69" s="30"/>
      <c r="B69" s="30"/>
      <c r="C69" s="30"/>
      <c r="D69" s="30">
        <v>312007</v>
      </c>
      <c r="E69" s="96" t="s">
        <v>281</v>
      </c>
      <c r="F69" s="66">
        <v>30177.66</v>
      </c>
      <c r="G69" s="66">
        <v>0</v>
      </c>
      <c r="H69" s="61">
        <v>0</v>
      </c>
      <c r="I69" s="66">
        <v>0</v>
      </c>
      <c r="J69" s="61">
        <v>0</v>
      </c>
      <c r="K69" s="61">
        <v>0</v>
      </c>
      <c r="L69" s="61">
        <v>0</v>
      </c>
      <c r="N69"/>
    </row>
    <row r="70" spans="1:14" ht="12.75" customHeight="1" hidden="1" outlineLevel="3">
      <c r="A70" s="30"/>
      <c r="B70" s="30"/>
      <c r="C70" s="30"/>
      <c r="D70" s="30">
        <v>312012</v>
      </c>
      <c r="E70" s="96" t="s">
        <v>289</v>
      </c>
      <c r="F70" s="61">
        <v>2687.98</v>
      </c>
      <c r="G70" s="66">
        <f>2809.53+130.51</f>
        <v>2940.04</v>
      </c>
      <c r="H70" s="61">
        <v>3000</v>
      </c>
      <c r="I70" s="66">
        <v>3175</v>
      </c>
      <c r="J70" s="61">
        <v>3250</v>
      </c>
      <c r="K70" s="61">
        <v>3330</v>
      </c>
      <c r="L70" s="61">
        <v>3400</v>
      </c>
      <c r="N70"/>
    </row>
    <row r="71" spans="1:14" ht="12.75" customHeight="1" hidden="1" outlineLevel="3">
      <c r="A71" s="30"/>
      <c r="B71" s="30"/>
      <c r="C71" s="30"/>
      <c r="D71" s="30">
        <v>312012</v>
      </c>
      <c r="E71" s="96" t="s">
        <v>35</v>
      </c>
      <c r="F71" s="61">
        <v>302553</v>
      </c>
      <c r="G71" s="61">
        <f>377357+4650+4000+498</f>
        <v>386505</v>
      </c>
      <c r="H71" s="61">
        <v>384450</v>
      </c>
      <c r="I71" s="66">
        <v>473000</v>
      </c>
      <c r="J71" s="66">
        <v>505000</v>
      </c>
      <c r="K71" s="61">
        <v>560000</v>
      </c>
      <c r="L71" s="61">
        <v>590000</v>
      </c>
      <c r="N71"/>
    </row>
    <row r="72" spans="1:14" ht="12.75" customHeight="1" hidden="1" outlineLevel="3">
      <c r="A72" s="30"/>
      <c r="B72" s="30"/>
      <c r="C72" s="30"/>
      <c r="D72" s="30">
        <v>312012</v>
      </c>
      <c r="E72" s="96" t="s">
        <v>336</v>
      </c>
      <c r="F72" s="61">
        <v>941.87</v>
      </c>
      <c r="G72" s="61">
        <f>1271.4+996.93</f>
        <v>2268.33</v>
      </c>
      <c r="H72" s="61">
        <v>2250</v>
      </c>
      <c r="I72" s="66">
        <v>3372</v>
      </c>
      <c r="J72" s="61">
        <v>3400</v>
      </c>
      <c r="K72" s="61">
        <v>3450</v>
      </c>
      <c r="L72" s="61">
        <v>3500</v>
      </c>
      <c r="N72"/>
    </row>
    <row r="73" spans="1:14" ht="12.75" customHeight="1" hidden="1" outlineLevel="3">
      <c r="A73" s="30"/>
      <c r="B73" s="30"/>
      <c r="C73" s="30"/>
      <c r="D73" s="30">
        <v>312012</v>
      </c>
      <c r="E73" s="96" t="s">
        <v>33</v>
      </c>
      <c r="F73" s="61">
        <v>8084</v>
      </c>
      <c r="G73" s="61">
        <v>8735</v>
      </c>
      <c r="H73" s="66">
        <v>8000</v>
      </c>
      <c r="I73" s="66">
        <v>10000</v>
      </c>
      <c r="J73" s="66">
        <v>8200</v>
      </c>
      <c r="K73" s="66">
        <v>8200</v>
      </c>
      <c r="L73" s="66">
        <v>8200</v>
      </c>
      <c r="N73"/>
    </row>
    <row r="74" spans="1:14" ht="12.75" customHeight="1" hidden="1" outlineLevel="3">
      <c r="A74" s="30"/>
      <c r="B74" s="30"/>
      <c r="C74" s="30"/>
      <c r="D74" s="30">
        <v>312012</v>
      </c>
      <c r="E74" s="96" t="s">
        <v>36</v>
      </c>
      <c r="F74" s="61">
        <v>4776</v>
      </c>
      <c r="G74" s="61">
        <v>6429</v>
      </c>
      <c r="H74" s="61">
        <v>5300</v>
      </c>
      <c r="I74" s="66">
        <v>8600</v>
      </c>
      <c r="J74" s="66">
        <v>10000</v>
      </c>
      <c r="K74" s="61">
        <v>11000</v>
      </c>
      <c r="L74" s="61">
        <v>12000</v>
      </c>
      <c r="N74"/>
    </row>
    <row r="75" spans="1:14" ht="12.75" customHeight="1" hidden="1" outlineLevel="3">
      <c r="A75" s="30"/>
      <c r="B75" s="30"/>
      <c r="C75" s="30"/>
      <c r="D75" s="30">
        <v>312012</v>
      </c>
      <c r="E75" s="96" t="s">
        <v>34</v>
      </c>
      <c r="F75" s="61">
        <v>785.96</v>
      </c>
      <c r="G75" s="61">
        <v>282.57</v>
      </c>
      <c r="H75" s="61">
        <v>260</v>
      </c>
      <c r="I75" s="66">
        <v>340</v>
      </c>
      <c r="J75" s="61">
        <v>350</v>
      </c>
      <c r="K75" s="61">
        <v>370</v>
      </c>
      <c r="L75" s="61">
        <v>400</v>
      </c>
      <c r="N75"/>
    </row>
    <row r="76" spans="1:14" ht="12.75" customHeight="1" hidden="1" outlineLevel="3">
      <c r="A76" s="30"/>
      <c r="B76" s="30"/>
      <c r="C76" s="30"/>
      <c r="D76" s="30">
        <v>312012</v>
      </c>
      <c r="E76" s="96" t="s">
        <v>92</v>
      </c>
      <c r="F76" s="66">
        <v>0</v>
      </c>
      <c r="G76" s="61">
        <v>927.77</v>
      </c>
      <c r="H76" s="61">
        <v>1000</v>
      </c>
      <c r="I76" s="66">
        <v>881</v>
      </c>
      <c r="J76" s="61">
        <v>2000</v>
      </c>
      <c r="K76" s="61">
        <v>1000</v>
      </c>
      <c r="L76" s="61">
        <v>1000</v>
      </c>
      <c r="N76"/>
    </row>
    <row r="77" spans="1:14" ht="12.75" customHeight="1">
      <c r="A77" s="15"/>
      <c r="B77" s="15"/>
      <c r="C77" s="15"/>
      <c r="D77" s="42"/>
      <c r="E77" s="43"/>
      <c r="F77" s="68"/>
      <c r="G77" s="68"/>
      <c r="H77" s="68"/>
      <c r="I77" s="68"/>
      <c r="J77" s="68"/>
      <c r="K77" s="68"/>
      <c r="L77" s="68"/>
      <c r="N77"/>
    </row>
    <row r="78" spans="1:14" ht="15.75" customHeight="1">
      <c r="A78" s="164" t="s">
        <v>6</v>
      </c>
      <c r="B78" s="164"/>
      <c r="C78" s="164"/>
      <c r="D78" s="164"/>
      <c r="E78" s="164"/>
      <c r="F78" s="69">
        <f aca="true" t="shared" si="47" ref="F78:L78">F5+F24+F64</f>
        <v>1535574.2599999998</v>
      </c>
      <c r="G78" s="69">
        <f t="shared" si="47"/>
        <v>1867057.46</v>
      </c>
      <c r="H78" s="69">
        <f t="shared" si="47"/>
        <v>2064160</v>
      </c>
      <c r="I78" s="69">
        <f t="shared" si="47"/>
        <v>2463812</v>
      </c>
      <c r="J78" s="69">
        <f t="shared" si="47"/>
        <v>2753660</v>
      </c>
      <c r="K78" s="69">
        <f t="shared" si="47"/>
        <v>2810860</v>
      </c>
      <c r="L78" s="69">
        <f t="shared" si="47"/>
        <v>2947010</v>
      </c>
      <c r="N78"/>
    </row>
    <row r="79" spans="1:14" ht="12.75">
      <c r="A79" s="15"/>
      <c r="B79" s="15"/>
      <c r="C79" s="15"/>
      <c r="D79" s="42"/>
      <c r="E79" s="43"/>
      <c r="F79" s="43"/>
      <c r="G79" s="43"/>
      <c r="H79" s="43"/>
      <c r="I79" s="43"/>
      <c r="J79" s="43"/>
      <c r="K79" s="43"/>
      <c r="L79" s="43"/>
      <c r="M79" s="6"/>
      <c r="N79"/>
    </row>
    <row r="80" spans="1:14" ht="30" customHeight="1">
      <c r="A80" s="165" t="s">
        <v>63</v>
      </c>
      <c r="B80" s="165"/>
      <c r="C80" s="165"/>
      <c r="D80" s="165"/>
      <c r="E80" s="165"/>
      <c r="F80" s="50" t="s">
        <v>109</v>
      </c>
      <c r="G80" s="50" t="s">
        <v>466</v>
      </c>
      <c r="H80" s="50" t="s">
        <v>467</v>
      </c>
      <c r="I80" s="50" t="s">
        <v>468</v>
      </c>
      <c r="J80" s="50" t="s">
        <v>106</v>
      </c>
      <c r="K80" s="50" t="s">
        <v>108</v>
      </c>
      <c r="L80" s="50" t="s">
        <v>469</v>
      </c>
      <c r="N80"/>
    </row>
    <row r="81" spans="1:14" s="58" customFormat="1" ht="15.75" customHeight="1">
      <c r="A81" s="52">
        <v>200</v>
      </c>
      <c r="B81" s="52"/>
      <c r="C81" s="52"/>
      <c r="D81" s="52"/>
      <c r="E81" s="98" t="s">
        <v>122</v>
      </c>
      <c r="F81" s="67">
        <f aca="true" t="shared" si="48" ref="F81:L83">F82</f>
        <v>132114.5</v>
      </c>
      <c r="G81" s="67">
        <f t="shared" si="48"/>
        <v>1722</v>
      </c>
      <c r="H81" s="67">
        <f t="shared" si="48"/>
        <v>1000</v>
      </c>
      <c r="I81" s="67">
        <f t="shared" si="48"/>
        <v>0</v>
      </c>
      <c r="J81" s="67">
        <f t="shared" si="48"/>
        <v>1000</v>
      </c>
      <c r="K81" s="67">
        <f t="shared" si="48"/>
        <v>1000</v>
      </c>
      <c r="L81" s="67">
        <f t="shared" si="48"/>
        <v>1000</v>
      </c>
      <c r="N81" s="59"/>
    </row>
    <row r="82" spans="1:14" ht="12.75" customHeight="1" outlineLevel="1">
      <c r="A82" s="30"/>
      <c r="B82" s="30">
        <v>230</v>
      </c>
      <c r="C82" s="30"/>
      <c r="D82" s="30"/>
      <c r="E82" s="38" t="s">
        <v>145</v>
      </c>
      <c r="F82" s="63">
        <f t="shared" si="48"/>
        <v>132114.5</v>
      </c>
      <c r="G82" s="63">
        <f t="shared" si="48"/>
        <v>1722</v>
      </c>
      <c r="H82" s="63">
        <f t="shared" si="48"/>
        <v>1000</v>
      </c>
      <c r="I82" s="63">
        <f t="shared" si="48"/>
        <v>0</v>
      </c>
      <c r="J82" s="63">
        <f t="shared" si="48"/>
        <v>1000</v>
      </c>
      <c r="K82" s="63">
        <f t="shared" si="48"/>
        <v>1000</v>
      </c>
      <c r="L82" s="63">
        <f t="shared" si="48"/>
        <v>1000</v>
      </c>
      <c r="N82"/>
    </row>
    <row r="83" spans="1:14" ht="12.75" customHeight="1" outlineLevel="2">
      <c r="A83" s="30"/>
      <c r="B83" s="30"/>
      <c r="C83" s="30">
        <v>233</v>
      </c>
      <c r="D83" s="30"/>
      <c r="E83" s="38" t="s">
        <v>146</v>
      </c>
      <c r="F83" s="63">
        <f t="shared" si="48"/>
        <v>132114.5</v>
      </c>
      <c r="G83" s="63">
        <f t="shared" si="48"/>
        <v>1722</v>
      </c>
      <c r="H83" s="63">
        <f t="shared" si="48"/>
        <v>1000</v>
      </c>
      <c r="I83" s="62">
        <f t="shared" si="48"/>
        <v>0</v>
      </c>
      <c r="J83" s="63">
        <f t="shared" si="48"/>
        <v>1000</v>
      </c>
      <c r="K83" s="63">
        <f t="shared" si="48"/>
        <v>1000</v>
      </c>
      <c r="L83" s="63">
        <f t="shared" si="48"/>
        <v>1000</v>
      </c>
      <c r="N83"/>
    </row>
    <row r="84" spans="1:14" ht="12.75" customHeight="1" hidden="1" outlineLevel="3">
      <c r="A84" s="30"/>
      <c r="B84" s="30"/>
      <c r="C84" s="30"/>
      <c r="D84" s="30">
        <v>233001</v>
      </c>
      <c r="E84" s="95" t="s">
        <v>144</v>
      </c>
      <c r="F84" s="61">
        <v>132114.5</v>
      </c>
      <c r="G84" s="61">
        <v>1722</v>
      </c>
      <c r="H84" s="61">
        <v>1000</v>
      </c>
      <c r="I84" s="66">
        <v>0</v>
      </c>
      <c r="J84" s="61">
        <v>1000</v>
      </c>
      <c r="K84" s="61">
        <v>1000</v>
      </c>
      <c r="L84" s="61">
        <v>1000</v>
      </c>
      <c r="N84"/>
    </row>
    <row r="85" spans="1:14" s="58" customFormat="1" ht="15.75" customHeight="1">
      <c r="A85" s="51">
        <v>300</v>
      </c>
      <c r="B85" s="51"/>
      <c r="C85" s="51"/>
      <c r="D85" s="51"/>
      <c r="E85" s="94" t="s">
        <v>141</v>
      </c>
      <c r="F85" s="64">
        <f aca="true" t="shared" si="49" ref="F85:L86">F86</f>
        <v>627787.89</v>
      </c>
      <c r="G85" s="64">
        <f t="shared" si="49"/>
        <v>0</v>
      </c>
      <c r="H85" s="64">
        <f t="shared" si="49"/>
        <v>0</v>
      </c>
      <c r="I85" s="64">
        <f t="shared" si="49"/>
        <v>0</v>
      </c>
      <c r="J85" s="64">
        <f t="shared" si="49"/>
        <v>322760</v>
      </c>
      <c r="K85" s="64">
        <f t="shared" si="49"/>
        <v>0</v>
      </c>
      <c r="L85" s="64">
        <f t="shared" si="49"/>
        <v>0</v>
      </c>
      <c r="N85" s="59"/>
    </row>
    <row r="86" spans="1:14" ht="12.75" customHeight="1" outlineLevel="1">
      <c r="A86" s="25"/>
      <c r="B86" s="25">
        <v>320</v>
      </c>
      <c r="C86" s="25"/>
      <c r="D86" s="46"/>
      <c r="E86" s="106" t="s">
        <v>147</v>
      </c>
      <c r="F86" s="70">
        <f>F87</f>
        <v>627787.89</v>
      </c>
      <c r="G86" s="70">
        <f t="shared" si="49"/>
        <v>0</v>
      </c>
      <c r="H86" s="70">
        <f t="shared" si="49"/>
        <v>0</v>
      </c>
      <c r="I86" s="70">
        <f t="shared" si="49"/>
        <v>0</v>
      </c>
      <c r="J86" s="70">
        <f t="shared" si="49"/>
        <v>322760</v>
      </c>
      <c r="K86" s="70">
        <f t="shared" si="49"/>
        <v>0</v>
      </c>
      <c r="L86" s="70">
        <f t="shared" si="49"/>
        <v>0</v>
      </c>
      <c r="N86"/>
    </row>
    <row r="87" spans="1:14" ht="12.75" customHeight="1" outlineLevel="2">
      <c r="A87" s="25"/>
      <c r="B87" s="25"/>
      <c r="C87" s="25">
        <v>322</v>
      </c>
      <c r="D87" s="46"/>
      <c r="E87" s="106" t="s">
        <v>143</v>
      </c>
      <c r="F87" s="70">
        <f aca="true" t="shared" si="50" ref="F87:L87">SUM(F88:F93)</f>
        <v>627787.89</v>
      </c>
      <c r="G87" s="70">
        <f t="shared" si="50"/>
        <v>0</v>
      </c>
      <c r="H87" s="70">
        <f t="shared" si="50"/>
        <v>0</v>
      </c>
      <c r="I87" s="70">
        <f aca="true" t="shared" si="51" ref="I87">SUM(I88:I93)</f>
        <v>0</v>
      </c>
      <c r="J87" s="70">
        <f t="shared" si="50"/>
        <v>322760</v>
      </c>
      <c r="K87" s="70">
        <f aca="true" t="shared" si="52" ref="K87">SUM(K88:K93)</f>
        <v>0</v>
      </c>
      <c r="L87" s="70">
        <f t="shared" si="50"/>
        <v>0</v>
      </c>
      <c r="N87"/>
    </row>
    <row r="88" spans="1:14" ht="12.75" customHeight="1" hidden="1" outlineLevel="3">
      <c r="A88" s="30"/>
      <c r="B88" s="30"/>
      <c r="C88" s="30"/>
      <c r="D88" s="30">
        <v>322001</v>
      </c>
      <c r="E88" s="99" t="s">
        <v>285</v>
      </c>
      <c r="F88" s="61">
        <v>252346.89</v>
      </c>
      <c r="G88" s="61">
        <v>0</v>
      </c>
      <c r="H88" s="61">
        <v>0</v>
      </c>
      <c r="I88" s="66">
        <v>0</v>
      </c>
      <c r="J88" s="61">
        <v>0</v>
      </c>
      <c r="K88" s="61">
        <v>0</v>
      </c>
      <c r="L88" s="61">
        <v>0</v>
      </c>
      <c r="N88"/>
    </row>
    <row r="89" spans="1:14" ht="12.75" customHeight="1" hidden="1" outlineLevel="3">
      <c r="A89" s="30"/>
      <c r="B89" s="30"/>
      <c r="C89" s="30"/>
      <c r="D89" s="30">
        <v>322001</v>
      </c>
      <c r="E89" s="99" t="s">
        <v>284</v>
      </c>
      <c r="F89" s="61">
        <v>165000</v>
      </c>
      <c r="G89" s="61">
        <v>0</v>
      </c>
      <c r="H89" s="61">
        <v>0</v>
      </c>
      <c r="I89" s="66">
        <v>0</v>
      </c>
      <c r="J89" s="61">
        <v>0</v>
      </c>
      <c r="K89" s="61">
        <v>0</v>
      </c>
      <c r="L89" s="61">
        <v>0</v>
      </c>
      <c r="N89"/>
    </row>
    <row r="90" spans="1:14" ht="12.75" customHeight="1" hidden="1" outlineLevel="3">
      <c r="A90" s="30"/>
      <c r="B90" s="30"/>
      <c r="C90" s="30"/>
      <c r="D90" s="30">
        <v>322001</v>
      </c>
      <c r="E90" s="106" t="s">
        <v>283</v>
      </c>
      <c r="F90" s="61">
        <v>200000</v>
      </c>
      <c r="G90" s="61">
        <v>0</v>
      </c>
      <c r="H90" s="61">
        <v>0</v>
      </c>
      <c r="I90" s="66">
        <v>0</v>
      </c>
      <c r="J90" s="61">
        <v>0</v>
      </c>
      <c r="K90" s="61">
        <v>0</v>
      </c>
      <c r="L90" s="61">
        <v>0</v>
      </c>
      <c r="N90"/>
    </row>
    <row r="91" spans="1:14" ht="12.75" customHeight="1" hidden="1" outlineLevel="3">
      <c r="A91" s="30"/>
      <c r="B91" s="30"/>
      <c r="C91" s="30"/>
      <c r="D91" s="30">
        <v>322001</v>
      </c>
      <c r="E91" s="106" t="s">
        <v>286</v>
      </c>
      <c r="F91" s="61">
        <v>6441</v>
      </c>
      <c r="G91" s="61">
        <v>0</v>
      </c>
      <c r="H91" s="61">
        <v>0</v>
      </c>
      <c r="I91" s="66">
        <v>0</v>
      </c>
      <c r="J91" s="61">
        <v>0</v>
      </c>
      <c r="K91" s="61">
        <v>0</v>
      </c>
      <c r="L91" s="61">
        <v>0</v>
      </c>
      <c r="N91"/>
    </row>
    <row r="92" spans="1:14" ht="12.75" customHeight="1" hidden="1" outlineLevel="3">
      <c r="A92" s="30"/>
      <c r="B92" s="30"/>
      <c r="C92" s="30"/>
      <c r="D92" s="30">
        <v>322001</v>
      </c>
      <c r="E92" s="106" t="s">
        <v>495</v>
      </c>
      <c r="F92" s="61">
        <v>0</v>
      </c>
      <c r="G92" s="61">
        <v>0</v>
      </c>
      <c r="H92" s="61">
        <v>0</v>
      </c>
      <c r="I92" s="66">
        <v>0</v>
      </c>
      <c r="J92" s="61">
        <v>322760</v>
      </c>
      <c r="K92" s="61">
        <v>0</v>
      </c>
      <c r="L92" s="61">
        <v>0</v>
      </c>
      <c r="N92"/>
    </row>
    <row r="93" spans="1:14" ht="12.75" customHeight="1" hidden="1" outlineLevel="3">
      <c r="A93" s="30"/>
      <c r="B93" s="30"/>
      <c r="C93" s="30"/>
      <c r="D93" s="30">
        <v>322006</v>
      </c>
      <c r="E93" s="106" t="s">
        <v>282</v>
      </c>
      <c r="F93" s="61">
        <v>4000</v>
      </c>
      <c r="G93" s="61">
        <v>0</v>
      </c>
      <c r="H93" s="61">
        <v>0</v>
      </c>
      <c r="I93" s="66">
        <v>0</v>
      </c>
      <c r="J93" s="61">
        <v>0</v>
      </c>
      <c r="K93" s="61">
        <v>0</v>
      </c>
      <c r="L93" s="61">
        <v>0</v>
      </c>
      <c r="N93"/>
    </row>
    <row r="94" spans="1:14" ht="12.75" customHeight="1">
      <c r="A94" s="15"/>
      <c r="B94" s="15"/>
      <c r="C94" s="15"/>
      <c r="D94" s="42"/>
      <c r="E94" s="43"/>
      <c r="F94" s="71"/>
      <c r="G94" s="71"/>
      <c r="H94" s="71"/>
      <c r="I94" s="71"/>
      <c r="J94" s="71"/>
      <c r="K94" s="71"/>
      <c r="L94" s="71"/>
      <c r="N94"/>
    </row>
    <row r="95" spans="1:14" ht="15.75">
      <c r="A95" s="166" t="s">
        <v>18</v>
      </c>
      <c r="B95" s="166"/>
      <c r="C95" s="166"/>
      <c r="D95" s="166"/>
      <c r="E95" s="166"/>
      <c r="F95" s="69">
        <f aca="true" t="shared" si="53" ref="F95:L95">F81+F85</f>
        <v>759902.39</v>
      </c>
      <c r="G95" s="69">
        <f t="shared" si="53"/>
        <v>1722</v>
      </c>
      <c r="H95" s="69">
        <f t="shared" si="53"/>
        <v>1000</v>
      </c>
      <c r="I95" s="69">
        <f t="shared" si="53"/>
        <v>0</v>
      </c>
      <c r="J95" s="69">
        <f t="shared" si="53"/>
        <v>323760</v>
      </c>
      <c r="K95" s="69">
        <f t="shared" si="53"/>
        <v>1000</v>
      </c>
      <c r="L95" s="69">
        <f t="shared" si="53"/>
        <v>1000</v>
      </c>
      <c r="N95"/>
    </row>
    <row r="96" spans="1:14" ht="12.75">
      <c r="A96" s="15"/>
      <c r="B96" s="15"/>
      <c r="C96" s="15"/>
      <c r="D96" s="42"/>
      <c r="E96" s="43"/>
      <c r="F96" s="71"/>
      <c r="G96" s="71"/>
      <c r="H96" s="71"/>
      <c r="I96" s="71"/>
      <c r="J96" s="71"/>
      <c r="K96" s="71"/>
      <c r="L96" s="71"/>
      <c r="N96"/>
    </row>
    <row r="97" spans="1:14" ht="15.75">
      <c r="A97" s="167" t="s">
        <v>20</v>
      </c>
      <c r="B97" s="167"/>
      <c r="C97" s="167"/>
      <c r="D97" s="167"/>
      <c r="E97" s="167"/>
      <c r="F97" s="158">
        <f aca="true" t="shared" si="54" ref="F97:L97">F78+F95</f>
        <v>2295476.65</v>
      </c>
      <c r="G97" s="158">
        <f t="shared" si="54"/>
        <v>1868779.46</v>
      </c>
      <c r="H97" s="158">
        <f t="shared" si="54"/>
        <v>2065160</v>
      </c>
      <c r="I97" s="158">
        <f t="shared" si="54"/>
        <v>2463812</v>
      </c>
      <c r="J97" s="158">
        <f t="shared" si="54"/>
        <v>3077420</v>
      </c>
      <c r="K97" s="158">
        <f t="shared" si="54"/>
        <v>2811860</v>
      </c>
      <c r="L97" s="158">
        <f t="shared" si="54"/>
        <v>2948010</v>
      </c>
      <c r="N97"/>
    </row>
    <row r="98" spans="1:14" ht="12.75">
      <c r="A98" s="15"/>
      <c r="B98" s="15"/>
      <c r="C98" s="15"/>
      <c r="D98" s="42"/>
      <c r="E98" s="43"/>
      <c r="F98" s="43"/>
      <c r="G98" s="43"/>
      <c r="H98" s="43"/>
      <c r="I98" s="43"/>
      <c r="J98" s="43"/>
      <c r="K98" s="43"/>
      <c r="L98" s="43"/>
      <c r="N98"/>
    </row>
    <row r="99" spans="1:14" ht="30" customHeight="1">
      <c r="A99" s="165" t="s">
        <v>64</v>
      </c>
      <c r="B99" s="165"/>
      <c r="C99" s="165"/>
      <c r="D99" s="165"/>
      <c r="E99" s="165"/>
      <c r="F99" s="50" t="s">
        <v>109</v>
      </c>
      <c r="G99" s="50" t="s">
        <v>466</v>
      </c>
      <c r="H99" s="50" t="s">
        <v>467</v>
      </c>
      <c r="I99" s="50" t="s">
        <v>468</v>
      </c>
      <c r="J99" s="50" t="s">
        <v>106</v>
      </c>
      <c r="K99" s="50" t="s">
        <v>108</v>
      </c>
      <c r="L99" s="50" t="s">
        <v>469</v>
      </c>
      <c r="N99"/>
    </row>
    <row r="100" spans="1:14" ht="15.75" customHeight="1">
      <c r="A100" s="52">
        <v>400</v>
      </c>
      <c r="B100" s="52"/>
      <c r="C100" s="52"/>
      <c r="D100" s="52"/>
      <c r="E100" s="98" t="s">
        <v>263</v>
      </c>
      <c r="F100" s="67">
        <f aca="true" t="shared" si="55" ref="F100:L100">F101</f>
        <v>0</v>
      </c>
      <c r="G100" s="67">
        <f t="shared" si="55"/>
        <v>169080</v>
      </c>
      <c r="H100" s="67">
        <f t="shared" si="55"/>
        <v>0</v>
      </c>
      <c r="I100" s="67">
        <f t="shared" si="55"/>
        <v>110000</v>
      </c>
      <c r="J100" s="67">
        <f t="shared" si="55"/>
        <v>140000</v>
      </c>
      <c r="K100" s="67">
        <f t="shared" si="55"/>
        <v>0</v>
      </c>
      <c r="L100" s="67">
        <f t="shared" si="55"/>
        <v>0</v>
      </c>
      <c r="N100" s="44"/>
    </row>
    <row r="101" spans="1:14" ht="12.75" customHeight="1" outlineLevel="1">
      <c r="A101" s="30"/>
      <c r="B101" s="30">
        <v>450</v>
      </c>
      <c r="C101" s="30"/>
      <c r="D101" s="30"/>
      <c r="E101" s="38" t="s">
        <v>509</v>
      </c>
      <c r="F101" s="63">
        <f aca="true" t="shared" si="56" ref="F101:L101">F102+F103+F105</f>
        <v>0</v>
      </c>
      <c r="G101" s="63">
        <f t="shared" si="56"/>
        <v>169080</v>
      </c>
      <c r="H101" s="63">
        <f t="shared" si="56"/>
        <v>0</v>
      </c>
      <c r="I101" s="63">
        <f aca="true" t="shared" si="57" ref="I101">I102+I103+I105</f>
        <v>110000</v>
      </c>
      <c r="J101" s="63">
        <f t="shared" si="56"/>
        <v>140000</v>
      </c>
      <c r="K101" s="63">
        <f aca="true" t="shared" si="58" ref="K101">K102+K103+K105</f>
        <v>0</v>
      </c>
      <c r="L101" s="63">
        <f t="shared" si="56"/>
        <v>0</v>
      </c>
      <c r="N101" s="44"/>
    </row>
    <row r="102" spans="1:14" ht="12.75" customHeight="1" outlineLevel="2">
      <c r="A102" s="30"/>
      <c r="B102" s="30"/>
      <c r="C102" s="30">
        <v>453</v>
      </c>
      <c r="D102" s="30"/>
      <c r="E102" s="95" t="s">
        <v>107</v>
      </c>
      <c r="F102" s="61">
        <v>0</v>
      </c>
      <c r="G102" s="61">
        <v>168000</v>
      </c>
      <c r="H102" s="61">
        <v>0</v>
      </c>
      <c r="I102" s="66">
        <v>110000</v>
      </c>
      <c r="J102" s="61">
        <v>0</v>
      </c>
      <c r="K102" s="61">
        <v>0</v>
      </c>
      <c r="L102" s="61">
        <v>0</v>
      </c>
      <c r="N102" s="44"/>
    </row>
    <row r="103" spans="1:14" ht="12.75" customHeight="1" outlineLevel="2">
      <c r="A103" s="30"/>
      <c r="B103" s="30"/>
      <c r="C103" s="30">
        <v>454</v>
      </c>
      <c r="D103" s="30"/>
      <c r="E103" s="95" t="s">
        <v>148</v>
      </c>
      <c r="F103" s="61">
        <f aca="true" t="shared" si="59" ref="F103:L103">F104</f>
        <v>0</v>
      </c>
      <c r="G103" s="61">
        <f t="shared" si="59"/>
        <v>0</v>
      </c>
      <c r="H103" s="61">
        <f t="shared" si="59"/>
        <v>0</v>
      </c>
      <c r="I103" s="66">
        <f t="shared" si="59"/>
        <v>0</v>
      </c>
      <c r="J103" s="61">
        <f t="shared" si="59"/>
        <v>140000</v>
      </c>
      <c r="K103" s="61">
        <f t="shared" si="59"/>
        <v>0</v>
      </c>
      <c r="L103" s="61">
        <f t="shared" si="59"/>
        <v>0</v>
      </c>
      <c r="N103" s="44"/>
    </row>
    <row r="104" spans="1:14" ht="12.75" customHeight="1" hidden="1" outlineLevel="3">
      <c r="A104" s="30"/>
      <c r="B104" s="30"/>
      <c r="C104" s="30"/>
      <c r="D104" s="30">
        <v>454001</v>
      </c>
      <c r="E104" s="95" t="s">
        <v>37</v>
      </c>
      <c r="F104" s="61">
        <v>0</v>
      </c>
      <c r="G104" s="61">
        <v>0</v>
      </c>
      <c r="H104" s="61">
        <v>0</v>
      </c>
      <c r="I104" s="66">
        <v>0</v>
      </c>
      <c r="J104" s="61">
        <v>140000</v>
      </c>
      <c r="K104" s="61">
        <v>0</v>
      </c>
      <c r="L104" s="61">
        <v>0</v>
      </c>
      <c r="N104" s="44"/>
    </row>
    <row r="105" spans="1:14" ht="12.75" customHeight="1" outlineLevel="2" collapsed="1">
      <c r="A105" s="30"/>
      <c r="B105" s="30"/>
      <c r="C105" s="30">
        <v>456</v>
      </c>
      <c r="D105" s="30"/>
      <c r="E105" s="95" t="s">
        <v>149</v>
      </c>
      <c r="F105" s="61">
        <f aca="true" t="shared" si="60" ref="F105:L105">F106</f>
        <v>0</v>
      </c>
      <c r="G105" s="61">
        <f t="shared" si="60"/>
        <v>1080</v>
      </c>
      <c r="H105" s="61">
        <f t="shared" si="60"/>
        <v>0</v>
      </c>
      <c r="I105" s="66">
        <f t="shared" si="60"/>
        <v>0</v>
      </c>
      <c r="J105" s="61">
        <f t="shared" si="60"/>
        <v>0</v>
      </c>
      <c r="K105" s="61">
        <f t="shared" si="60"/>
        <v>0</v>
      </c>
      <c r="L105" s="61">
        <f t="shared" si="60"/>
        <v>0</v>
      </c>
      <c r="N105" s="44"/>
    </row>
    <row r="106" spans="1:14" ht="12.75" customHeight="1" hidden="1" outlineLevel="3">
      <c r="A106" s="30"/>
      <c r="B106" s="30"/>
      <c r="C106" s="30"/>
      <c r="D106" s="30">
        <v>456002</v>
      </c>
      <c r="E106" s="95" t="s">
        <v>150</v>
      </c>
      <c r="F106" s="61">
        <v>0</v>
      </c>
      <c r="G106" s="61">
        <v>1080</v>
      </c>
      <c r="H106" s="61">
        <v>0</v>
      </c>
      <c r="I106" s="66">
        <v>0</v>
      </c>
      <c r="J106" s="61">
        <v>0</v>
      </c>
      <c r="K106" s="61">
        <v>0</v>
      </c>
      <c r="L106" s="61">
        <v>0</v>
      </c>
      <c r="N106" s="44"/>
    </row>
    <row r="107" spans="1:14" ht="15.75" customHeight="1">
      <c r="A107" s="52">
        <v>500</v>
      </c>
      <c r="B107" s="52"/>
      <c r="C107" s="52"/>
      <c r="D107" s="52"/>
      <c r="E107" s="97" t="s">
        <v>264</v>
      </c>
      <c r="F107" s="65">
        <f aca="true" t="shared" si="61" ref="F107:L108">F108</f>
        <v>103516</v>
      </c>
      <c r="G107" s="72">
        <f t="shared" si="61"/>
        <v>0</v>
      </c>
      <c r="H107" s="72">
        <f t="shared" si="61"/>
        <v>0</v>
      </c>
      <c r="I107" s="159">
        <f t="shared" si="61"/>
        <v>0</v>
      </c>
      <c r="J107" s="65">
        <f t="shared" si="61"/>
        <v>900000</v>
      </c>
      <c r="K107" s="72">
        <f t="shared" si="61"/>
        <v>0</v>
      </c>
      <c r="L107" s="72">
        <f t="shared" si="61"/>
        <v>0</v>
      </c>
      <c r="N107" s="44"/>
    </row>
    <row r="108" spans="1:14" ht="12.75" customHeight="1" outlineLevel="1">
      <c r="A108" s="30"/>
      <c r="B108" s="30">
        <v>510</v>
      </c>
      <c r="C108" s="30"/>
      <c r="D108" s="30"/>
      <c r="E108" s="95" t="s">
        <v>151</v>
      </c>
      <c r="F108" s="61">
        <f t="shared" si="61"/>
        <v>103516</v>
      </c>
      <c r="G108" s="61">
        <f t="shared" si="61"/>
        <v>0</v>
      </c>
      <c r="H108" s="61">
        <f t="shared" si="61"/>
        <v>0</v>
      </c>
      <c r="I108" s="66">
        <f t="shared" si="61"/>
        <v>0</v>
      </c>
      <c r="J108" s="61">
        <f t="shared" si="61"/>
        <v>900000</v>
      </c>
      <c r="K108" s="61">
        <f t="shared" si="61"/>
        <v>0</v>
      </c>
      <c r="L108" s="61">
        <f t="shared" si="61"/>
        <v>0</v>
      </c>
      <c r="N108" s="44"/>
    </row>
    <row r="109" spans="1:14" ht="12.75" customHeight="1" outlineLevel="2">
      <c r="A109" s="30"/>
      <c r="B109" s="30"/>
      <c r="C109" s="30">
        <v>513</v>
      </c>
      <c r="D109" s="30"/>
      <c r="E109" s="95" t="s">
        <v>152</v>
      </c>
      <c r="F109" s="61">
        <f>SUM(F110:F111)</f>
        <v>103516</v>
      </c>
      <c r="G109" s="61">
        <f aca="true" t="shared" si="62" ref="G109:L109">SUM(G110:G111)</f>
        <v>0</v>
      </c>
      <c r="H109" s="61">
        <f t="shared" si="62"/>
        <v>0</v>
      </c>
      <c r="I109" s="66">
        <f t="shared" si="62"/>
        <v>0</v>
      </c>
      <c r="J109" s="61">
        <f t="shared" si="62"/>
        <v>900000</v>
      </c>
      <c r="K109" s="61">
        <f t="shared" si="62"/>
        <v>0</v>
      </c>
      <c r="L109" s="61">
        <f t="shared" si="62"/>
        <v>0</v>
      </c>
      <c r="N109" s="44"/>
    </row>
    <row r="110" spans="1:14" ht="12.75" customHeight="1" hidden="1" outlineLevel="3">
      <c r="A110" s="30"/>
      <c r="B110" s="30"/>
      <c r="C110" s="30"/>
      <c r="D110" s="30">
        <v>513002</v>
      </c>
      <c r="E110" s="95" t="s">
        <v>496</v>
      </c>
      <c r="F110" s="61">
        <v>0</v>
      </c>
      <c r="G110" s="61">
        <v>0</v>
      </c>
      <c r="H110" s="61">
        <v>0</v>
      </c>
      <c r="I110" s="66">
        <v>0</v>
      </c>
      <c r="J110" s="61">
        <v>900000</v>
      </c>
      <c r="K110" s="61">
        <v>0</v>
      </c>
      <c r="L110" s="61">
        <v>0</v>
      </c>
      <c r="N110" s="44"/>
    </row>
    <row r="111" spans="1:14" ht="12.75" customHeight="1" hidden="1" outlineLevel="3">
      <c r="A111" s="30"/>
      <c r="B111" s="30"/>
      <c r="C111" s="30"/>
      <c r="D111" s="30">
        <v>513002</v>
      </c>
      <c r="E111" s="95" t="s">
        <v>287</v>
      </c>
      <c r="F111" s="61">
        <v>103516</v>
      </c>
      <c r="G111" s="61">
        <v>0</v>
      </c>
      <c r="H111" s="61">
        <v>0</v>
      </c>
      <c r="I111" s="66">
        <v>0</v>
      </c>
      <c r="J111" s="61">
        <v>0</v>
      </c>
      <c r="K111" s="61">
        <v>0</v>
      </c>
      <c r="L111" s="61">
        <v>0</v>
      </c>
      <c r="N111" s="44"/>
    </row>
    <row r="112" spans="1:14" ht="12.75">
      <c r="A112" s="15"/>
      <c r="B112" s="15"/>
      <c r="C112" s="15"/>
      <c r="D112" s="42"/>
      <c r="E112" s="43"/>
      <c r="F112" s="71"/>
      <c r="G112" s="71"/>
      <c r="H112" s="71"/>
      <c r="I112" s="71"/>
      <c r="J112" s="71"/>
      <c r="K112" s="71"/>
      <c r="L112" s="71"/>
      <c r="N112"/>
    </row>
    <row r="113" spans="1:14" ht="15.75">
      <c r="A113" s="164" t="s">
        <v>29</v>
      </c>
      <c r="B113" s="164"/>
      <c r="C113" s="164"/>
      <c r="D113" s="164"/>
      <c r="E113" s="164"/>
      <c r="F113" s="69">
        <f aca="true" t="shared" si="63" ref="F113:L113">F100+F107</f>
        <v>103516</v>
      </c>
      <c r="G113" s="69">
        <f t="shared" si="63"/>
        <v>169080</v>
      </c>
      <c r="H113" s="69">
        <f t="shared" si="63"/>
        <v>0</v>
      </c>
      <c r="I113" s="69">
        <f aca="true" t="shared" si="64" ref="I113">I100+I107</f>
        <v>110000</v>
      </c>
      <c r="J113" s="69">
        <f t="shared" si="63"/>
        <v>1040000</v>
      </c>
      <c r="K113" s="69">
        <f aca="true" t="shared" si="65" ref="K113">K100+K107</f>
        <v>0</v>
      </c>
      <c r="L113" s="69">
        <f t="shared" si="63"/>
        <v>0</v>
      </c>
      <c r="N113"/>
    </row>
    <row r="114" spans="1:14" ht="12.75">
      <c r="A114" s="15"/>
      <c r="B114" s="15"/>
      <c r="C114" s="15"/>
      <c r="D114" s="42"/>
      <c r="E114" s="43"/>
      <c r="F114" s="68"/>
      <c r="G114" s="68"/>
      <c r="H114" s="68"/>
      <c r="I114" s="68"/>
      <c r="J114" s="68"/>
      <c r="K114" s="68"/>
      <c r="L114" s="68"/>
      <c r="N114"/>
    </row>
    <row r="115" spans="1:14" ht="14.25">
      <c r="A115" s="161" t="s">
        <v>8</v>
      </c>
      <c r="B115" s="161"/>
      <c r="C115" s="161"/>
      <c r="D115" s="161"/>
      <c r="E115" s="161"/>
      <c r="F115" s="73">
        <f aca="true" t="shared" si="66" ref="F115:L115">F78</f>
        <v>1535574.2599999998</v>
      </c>
      <c r="G115" s="73">
        <f t="shared" si="66"/>
        <v>1867057.46</v>
      </c>
      <c r="H115" s="73">
        <f t="shared" si="66"/>
        <v>2064160</v>
      </c>
      <c r="I115" s="73">
        <f t="shared" si="66"/>
        <v>2463812</v>
      </c>
      <c r="J115" s="73">
        <f t="shared" si="66"/>
        <v>2753660</v>
      </c>
      <c r="K115" s="73">
        <f t="shared" si="66"/>
        <v>2810860</v>
      </c>
      <c r="L115" s="73">
        <f t="shared" si="66"/>
        <v>2947010</v>
      </c>
      <c r="N115"/>
    </row>
    <row r="116" spans="1:14" ht="14.25">
      <c r="A116" s="161" t="s">
        <v>9</v>
      </c>
      <c r="B116" s="161"/>
      <c r="C116" s="161"/>
      <c r="D116" s="161"/>
      <c r="E116" s="161"/>
      <c r="F116" s="73">
        <f aca="true" t="shared" si="67" ref="F116:L116">F95</f>
        <v>759902.39</v>
      </c>
      <c r="G116" s="73">
        <f t="shared" si="67"/>
        <v>1722</v>
      </c>
      <c r="H116" s="73">
        <f t="shared" si="67"/>
        <v>1000</v>
      </c>
      <c r="I116" s="73">
        <f aca="true" t="shared" si="68" ref="I116">I95</f>
        <v>0</v>
      </c>
      <c r="J116" s="73">
        <f t="shared" si="67"/>
        <v>323760</v>
      </c>
      <c r="K116" s="73">
        <f aca="true" t="shared" si="69" ref="K116">K95</f>
        <v>1000</v>
      </c>
      <c r="L116" s="73">
        <f t="shared" si="67"/>
        <v>1000</v>
      </c>
      <c r="N116"/>
    </row>
    <row r="117" spans="1:14" ht="14.25">
      <c r="A117" s="161" t="s">
        <v>7</v>
      </c>
      <c r="B117" s="161"/>
      <c r="C117" s="161"/>
      <c r="D117" s="161"/>
      <c r="E117" s="161"/>
      <c r="F117" s="74">
        <f aca="true" t="shared" si="70" ref="F117:L117">F113</f>
        <v>103516</v>
      </c>
      <c r="G117" s="74">
        <f t="shared" si="70"/>
        <v>169080</v>
      </c>
      <c r="H117" s="74">
        <f t="shared" si="70"/>
        <v>0</v>
      </c>
      <c r="I117" s="74">
        <f aca="true" t="shared" si="71" ref="I117">I113</f>
        <v>110000</v>
      </c>
      <c r="J117" s="74">
        <f t="shared" si="70"/>
        <v>1040000</v>
      </c>
      <c r="K117" s="74">
        <f aca="true" t="shared" si="72" ref="K117">K113</f>
        <v>0</v>
      </c>
      <c r="L117" s="74">
        <f t="shared" si="70"/>
        <v>0</v>
      </c>
      <c r="N117"/>
    </row>
    <row r="118" spans="1:14" ht="12.75">
      <c r="A118" s="15"/>
      <c r="B118" s="15"/>
      <c r="C118" s="15"/>
      <c r="D118" s="42"/>
      <c r="E118" s="43"/>
      <c r="F118" s="68"/>
      <c r="G118" s="68"/>
      <c r="H118" s="68"/>
      <c r="I118" s="68"/>
      <c r="J118" s="68"/>
      <c r="K118" s="68"/>
      <c r="L118" s="68"/>
      <c r="N118"/>
    </row>
    <row r="119" spans="1:14" ht="15.75">
      <c r="A119" s="163" t="s">
        <v>19</v>
      </c>
      <c r="B119" s="163"/>
      <c r="C119" s="163"/>
      <c r="D119" s="163"/>
      <c r="E119" s="163"/>
      <c r="F119" s="75">
        <f aca="true" t="shared" si="73" ref="F119:L119">SUM(F115:F117)</f>
        <v>2398992.65</v>
      </c>
      <c r="G119" s="75">
        <f t="shared" si="73"/>
        <v>2037859.46</v>
      </c>
      <c r="H119" s="75">
        <f t="shared" si="73"/>
        <v>2065160</v>
      </c>
      <c r="I119" s="75">
        <f aca="true" t="shared" si="74" ref="I119">SUM(I115:I117)</f>
        <v>2573812</v>
      </c>
      <c r="J119" s="75">
        <f t="shared" si="73"/>
        <v>4117420</v>
      </c>
      <c r="K119" s="75">
        <f aca="true" t="shared" si="75" ref="K119">SUM(K115:K117)</f>
        <v>2811860</v>
      </c>
      <c r="L119" s="75">
        <f t="shared" si="73"/>
        <v>2948010</v>
      </c>
      <c r="N119"/>
    </row>
    <row r="122" spans="1:6" ht="12.75">
      <c r="A122" s="19" t="s">
        <v>453</v>
      </c>
      <c r="F122" s="9"/>
    </row>
    <row r="124" ht="12.75">
      <c r="A124" s="6" t="s">
        <v>528</v>
      </c>
    </row>
    <row r="125" ht="12.75">
      <c r="F125" s="9"/>
    </row>
  </sheetData>
  <mergeCells count="11">
    <mergeCell ref="A115:E115"/>
    <mergeCell ref="A1:L1"/>
    <mergeCell ref="A116:E116"/>
    <mergeCell ref="A117:E117"/>
    <mergeCell ref="A119:E119"/>
    <mergeCell ref="A78:E78"/>
    <mergeCell ref="A80:E80"/>
    <mergeCell ref="A95:E95"/>
    <mergeCell ref="A97:E97"/>
    <mergeCell ref="A99:E99"/>
    <mergeCell ref="A113:E113"/>
  </mergeCells>
  <printOptions/>
  <pageMargins left="0.1968503937007874" right="0.1968503937007874" top="0.3937007874015748" bottom="0.3937007874015748" header="0.31496062992125984" footer="0.2"/>
  <pageSetup horizontalDpi="600" verticalDpi="600" orientation="landscape" paperSize="9" r:id="rId1"/>
  <headerFooter alignWithMargins="0">
    <oddFooter>&amp;CStrana &amp;P z &amp;N</oddFooter>
  </headerFooter>
  <ignoredErrors>
    <ignoredError sqref="I10:K10 I28:K28 I31:K31 I33:K36 J32:K32 I87:L8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2"/>
  <sheetViews>
    <sheetView zoomScale="90" zoomScaleNormal="90" workbookViewId="0" topLeftCell="A1">
      <selection activeCell="A726" sqref="A726"/>
    </sheetView>
  </sheetViews>
  <sheetFormatPr defaultColWidth="9.140625" defaultRowHeight="12.75" outlineLevelRow="3"/>
  <cols>
    <col min="1" max="1" width="6.421875" style="6" customWidth="1"/>
    <col min="2" max="2" width="3.7109375" style="6" customWidth="1"/>
    <col min="3" max="3" width="3.8515625" style="6" customWidth="1"/>
    <col min="4" max="4" width="7.28125" style="6" customWidth="1"/>
    <col min="5" max="5" width="38.421875" style="6" customWidth="1"/>
    <col min="6" max="7" width="16.00390625" style="6" customWidth="1"/>
    <col min="8" max="9" width="16.00390625" style="4" customWidth="1"/>
    <col min="10" max="12" width="16.00390625" style="6" customWidth="1"/>
    <col min="13" max="16384" width="9.140625" style="6" customWidth="1"/>
  </cols>
  <sheetData>
    <row r="1" spans="1:12" ht="25.5">
      <c r="A1" s="188" t="s">
        <v>454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2:12" ht="20.25"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s="10" customFormat="1" ht="30" customHeight="1">
      <c r="A3" s="185" t="s">
        <v>40</v>
      </c>
      <c r="B3" s="185"/>
      <c r="C3" s="185"/>
      <c r="D3" s="185"/>
      <c r="E3" s="185"/>
      <c r="F3" s="11" t="s">
        <v>109</v>
      </c>
      <c r="G3" s="11" t="s">
        <v>466</v>
      </c>
      <c r="H3" s="11" t="s">
        <v>467</v>
      </c>
      <c r="I3" s="11" t="s">
        <v>468</v>
      </c>
      <c r="J3" s="11" t="s">
        <v>106</v>
      </c>
      <c r="K3" s="11" t="s">
        <v>108</v>
      </c>
      <c r="L3" s="11" t="s">
        <v>469</v>
      </c>
    </row>
    <row r="4" spans="2:12" ht="12.75">
      <c r="B4" s="190"/>
      <c r="C4" s="191"/>
      <c r="D4" s="191"/>
      <c r="E4" s="191"/>
      <c r="F4" s="192"/>
      <c r="G4" s="192"/>
      <c r="H4" s="192"/>
      <c r="I4" s="192"/>
      <c r="J4" s="192"/>
      <c r="K4" s="192"/>
      <c r="L4" s="193"/>
    </row>
    <row r="5" spans="1:12" ht="25.5">
      <c r="A5" s="40" t="s">
        <v>153</v>
      </c>
      <c r="B5" s="30" t="s">
        <v>110</v>
      </c>
      <c r="C5" s="30" t="s">
        <v>111</v>
      </c>
      <c r="D5" s="30" t="s">
        <v>112</v>
      </c>
      <c r="E5" s="22"/>
      <c r="F5" s="22"/>
      <c r="G5" s="22"/>
      <c r="H5" s="22"/>
      <c r="I5" s="22"/>
      <c r="J5" s="22"/>
      <c r="K5" s="22"/>
      <c r="L5" s="22"/>
    </row>
    <row r="6" spans="1:12" s="12" customFormat="1" ht="18.75" customHeight="1">
      <c r="A6" s="194" t="s">
        <v>320</v>
      </c>
      <c r="B6" s="195"/>
      <c r="C6" s="195"/>
      <c r="D6" s="195"/>
      <c r="E6" s="196"/>
      <c r="F6" s="107">
        <f aca="true" t="shared" si="0" ref="F6:L6">F7+F11+F15+F19</f>
        <v>5729.82</v>
      </c>
      <c r="G6" s="107">
        <f t="shared" si="0"/>
        <v>4702.41</v>
      </c>
      <c r="H6" s="107">
        <f aca="true" t="shared" si="1" ref="H6:I6">H7+H11+H15+H19</f>
        <v>18600</v>
      </c>
      <c r="I6" s="107">
        <f t="shared" si="1"/>
        <v>11800</v>
      </c>
      <c r="J6" s="107">
        <f t="shared" si="0"/>
        <v>15100</v>
      </c>
      <c r="K6" s="107">
        <f aca="true" t="shared" si="2" ref="K6">K7+K11+K15+K19</f>
        <v>10500</v>
      </c>
      <c r="L6" s="107">
        <f t="shared" si="0"/>
        <v>10500</v>
      </c>
    </row>
    <row r="7" spans="1:12" ht="15.75">
      <c r="A7" s="108" t="s">
        <v>49</v>
      </c>
      <c r="B7" s="108"/>
      <c r="C7" s="108"/>
      <c r="D7" s="109" t="s">
        <v>38</v>
      </c>
      <c r="E7" s="109"/>
      <c r="F7" s="110">
        <f aca="true" t="shared" si="3" ref="F7:L9">F8</f>
        <v>665.08</v>
      </c>
      <c r="G7" s="110">
        <f t="shared" si="3"/>
        <v>391.35</v>
      </c>
      <c r="H7" s="110">
        <f t="shared" si="3"/>
        <v>500</v>
      </c>
      <c r="I7" s="110">
        <f t="shared" si="3"/>
        <v>500</v>
      </c>
      <c r="J7" s="110">
        <f t="shared" si="3"/>
        <v>500</v>
      </c>
      <c r="K7" s="110">
        <f t="shared" si="3"/>
        <v>500</v>
      </c>
      <c r="L7" s="110">
        <f t="shared" si="3"/>
        <v>500</v>
      </c>
    </row>
    <row r="8" spans="1:12" ht="12.75" outlineLevel="1">
      <c r="A8" s="24" t="s">
        <v>48</v>
      </c>
      <c r="B8" s="25">
        <v>630</v>
      </c>
      <c r="C8" s="25"/>
      <c r="D8" s="25"/>
      <c r="E8" s="111" t="s">
        <v>221</v>
      </c>
      <c r="F8" s="112">
        <f t="shared" si="3"/>
        <v>665.08</v>
      </c>
      <c r="G8" s="112">
        <f t="shared" si="3"/>
        <v>391.35</v>
      </c>
      <c r="H8" s="112">
        <f t="shared" si="3"/>
        <v>500</v>
      </c>
      <c r="I8" s="112">
        <f t="shared" si="3"/>
        <v>500</v>
      </c>
      <c r="J8" s="112">
        <f t="shared" si="3"/>
        <v>500</v>
      </c>
      <c r="K8" s="112">
        <f t="shared" si="3"/>
        <v>500</v>
      </c>
      <c r="L8" s="112">
        <f t="shared" si="3"/>
        <v>500</v>
      </c>
    </row>
    <row r="9" spans="1:12" ht="12.75" outlineLevel="2">
      <c r="A9" s="24" t="s">
        <v>48</v>
      </c>
      <c r="B9" s="25"/>
      <c r="C9" s="25">
        <v>633</v>
      </c>
      <c r="D9" s="25"/>
      <c r="E9" s="111" t="s">
        <v>207</v>
      </c>
      <c r="F9" s="112">
        <f t="shared" si="3"/>
        <v>665.08</v>
      </c>
      <c r="G9" s="112">
        <f t="shared" si="3"/>
        <v>391.35</v>
      </c>
      <c r="H9" s="112">
        <f t="shared" si="3"/>
        <v>500</v>
      </c>
      <c r="I9" s="112">
        <f t="shared" si="3"/>
        <v>500</v>
      </c>
      <c r="J9" s="112">
        <f t="shared" si="3"/>
        <v>500</v>
      </c>
      <c r="K9" s="112">
        <f t="shared" si="3"/>
        <v>500</v>
      </c>
      <c r="L9" s="112">
        <f t="shared" si="3"/>
        <v>500</v>
      </c>
    </row>
    <row r="10" spans="1:12" ht="12.75" hidden="1" outlineLevel="3">
      <c r="A10" s="24" t="s">
        <v>48</v>
      </c>
      <c r="B10" s="25"/>
      <c r="C10" s="24"/>
      <c r="D10" s="25">
        <v>633016</v>
      </c>
      <c r="E10" s="111" t="s">
        <v>4</v>
      </c>
      <c r="F10" s="112">
        <v>665.08</v>
      </c>
      <c r="G10" s="112">
        <v>391.35</v>
      </c>
      <c r="H10" s="112">
        <v>500</v>
      </c>
      <c r="I10" s="112">
        <v>500</v>
      </c>
      <c r="J10" s="112">
        <v>500</v>
      </c>
      <c r="K10" s="112">
        <v>500</v>
      </c>
      <c r="L10" s="112">
        <v>500</v>
      </c>
    </row>
    <row r="11" spans="1:12" ht="15.75" collapsed="1">
      <c r="A11" s="108" t="s">
        <v>50</v>
      </c>
      <c r="B11" s="108"/>
      <c r="C11" s="109"/>
      <c r="D11" s="109" t="s">
        <v>39</v>
      </c>
      <c r="E11" s="109"/>
      <c r="F11" s="110">
        <f aca="true" t="shared" si="4" ref="F11:L13">F12</f>
        <v>2999.11</v>
      </c>
      <c r="G11" s="110">
        <f t="shared" si="4"/>
        <v>3211.06</v>
      </c>
      <c r="H11" s="110">
        <f t="shared" si="4"/>
        <v>3500</v>
      </c>
      <c r="I11" s="110">
        <f t="shared" si="4"/>
        <v>3500</v>
      </c>
      <c r="J11" s="110">
        <f t="shared" si="4"/>
        <v>3500</v>
      </c>
      <c r="K11" s="110">
        <f t="shared" si="4"/>
        <v>3500</v>
      </c>
      <c r="L11" s="110">
        <f t="shared" si="4"/>
        <v>3500</v>
      </c>
    </row>
    <row r="12" spans="1:12" ht="12.75" outlineLevel="1">
      <c r="A12" s="24" t="s">
        <v>48</v>
      </c>
      <c r="B12" s="25">
        <v>640</v>
      </c>
      <c r="C12" s="25"/>
      <c r="D12" s="25"/>
      <c r="E12" s="23" t="s">
        <v>322</v>
      </c>
      <c r="F12" s="112">
        <f t="shared" si="4"/>
        <v>2999.11</v>
      </c>
      <c r="G12" s="112">
        <f t="shared" si="4"/>
        <v>3211.06</v>
      </c>
      <c r="H12" s="112">
        <f t="shared" si="4"/>
        <v>3500</v>
      </c>
      <c r="I12" s="112">
        <f t="shared" si="4"/>
        <v>3500</v>
      </c>
      <c r="J12" s="112">
        <f t="shared" si="4"/>
        <v>3500</v>
      </c>
      <c r="K12" s="112">
        <f t="shared" si="4"/>
        <v>3500</v>
      </c>
      <c r="L12" s="112">
        <f t="shared" si="4"/>
        <v>3500</v>
      </c>
    </row>
    <row r="13" spans="1:12" ht="12.75" outlineLevel="2">
      <c r="A13" s="24" t="s">
        <v>48</v>
      </c>
      <c r="B13" s="25"/>
      <c r="C13" s="25">
        <v>642</v>
      </c>
      <c r="D13" s="25"/>
      <c r="E13" s="23" t="s">
        <v>442</v>
      </c>
      <c r="F13" s="112">
        <f t="shared" si="4"/>
        <v>2999.11</v>
      </c>
      <c r="G13" s="112">
        <f t="shared" si="4"/>
        <v>3211.06</v>
      </c>
      <c r="H13" s="112">
        <f t="shared" si="4"/>
        <v>3500</v>
      </c>
      <c r="I13" s="112">
        <f t="shared" si="4"/>
        <v>3500</v>
      </c>
      <c r="J13" s="112">
        <f t="shared" si="4"/>
        <v>3500</v>
      </c>
      <c r="K13" s="112">
        <f t="shared" si="4"/>
        <v>3500</v>
      </c>
      <c r="L13" s="112">
        <f t="shared" si="4"/>
        <v>3500</v>
      </c>
    </row>
    <row r="14" spans="1:12" ht="12.75" hidden="1" outlineLevel="3">
      <c r="A14" s="24" t="s">
        <v>48</v>
      </c>
      <c r="B14" s="25"/>
      <c r="C14" s="24"/>
      <c r="D14" s="25">
        <v>642006</v>
      </c>
      <c r="E14" s="111" t="s">
        <v>326</v>
      </c>
      <c r="F14" s="112">
        <v>2999.11</v>
      </c>
      <c r="G14" s="112">
        <v>3211.06</v>
      </c>
      <c r="H14" s="112">
        <v>3500</v>
      </c>
      <c r="I14" s="112">
        <v>3500</v>
      </c>
      <c r="J14" s="112">
        <v>3500</v>
      </c>
      <c r="K14" s="112">
        <v>3500</v>
      </c>
      <c r="L14" s="112">
        <v>3500</v>
      </c>
    </row>
    <row r="15" spans="1:12" ht="15.75" collapsed="1">
      <c r="A15" s="182" t="s">
        <v>51</v>
      </c>
      <c r="B15" s="182"/>
      <c r="C15" s="182"/>
      <c r="D15" s="113" t="s">
        <v>22</v>
      </c>
      <c r="E15" s="111"/>
      <c r="F15" s="110">
        <f aca="true" t="shared" si="5" ref="F15:L17">F16</f>
        <v>2065.63</v>
      </c>
      <c r="G15" s="110">
        <f t="shared" si="5"/>
        <v>1100</v>
      </c>
      <c r="H15" s="110">
        <f t="shared" si="5"/>
        <v>1100</v>
      </c>
      <c r="I15" s="110">
        <f t="shared" si="5"/>
        <v>800</v>
      </c>
      <c r="J15" s="110">
        <f t="shared" si="5"/>
        <v>1100</v>
      </c>
      <c r="K15" s="110">
        <f t="shared" si="5"/>
        <v>1500</v>
      </c>
      <c r="L15" s="110">
        <f t="shared" si="5"/>
        <v>1500</v>
      </c>
    </row>
    <row r="16" spans="1:12" ht="12.75" outlineLevel="1">
      <c r="A16" s="24" t="s">
        <v>93</v>
      </c>
      <c r="B16" s="25">
        <v>630</v>
      </c>
      <c r="C16" s="24"/>
      <c r="D16" s="25"/>
      <c r="E16" s="111" t="s">
        <v>221</v>
      </c>
      <c r="F16" s="112">
        <f t="shared" si="5"/>
        <v>2065.63</v>
      </c>
      <c r="G16" s="112">
        <f t="shared" si="5"/>
        <v>1100</v>
      </c>
      <c r="H16" s="112">
        <f t="shared" si="5"/>
        <v>1100</v>
      </c>
      <c r="I16" s="112">
        <f t="shared" si="5"/>
        <v>800</v>
      </c>
      <c r="J16" s="112">
        <f t="shared" si="5"/>
        <v>1100</v>
      </c>
      <c r="K16" s="112">
        <f t="shared" si="5"/>
        <v>1500</v>
      </c>
      <c r="L16" s="112">
        <f t="shared" si="5"/>
        <v>1500</v>
      </c>
    </row>
    <row r="17" spans="1:12" ht="12.75" outlineLevel="2">
      <c r="A17" s="24" t="s">
        <v>93</v>
      </c>
      <c r="B17" s="25"/>
      <c r="C17" s="24" t="s">
        <v>177</v>
      </c>
      <c r="D17" s="25"/>
      <c r="E17" s="111" t="s">
        <v>216</v>
      </c>
      <c r="F17" s="112">
        <f t="shared" si="5"/>
        <v>2065.63</v>
      </c>
      <c r="G17" s="112">
        <f t="shared" si="5"/>
        <v>1100</v>
      </c>
      <c r="H17" s="112">
        <f t="shared" si="5"/>
        <v>1100</v>
      </c>
      <c r="I17" s="112">
        <f t="shared" si="5"/>
        <v>800</v>
      </c>
      <c r="J17" s="112">
        <f t="shared" si="5"/>
        <v>1100</v>
      </c>
      <c r="K17" s="112">
        <f t="shared" si="5"/>
        <v>1500</v>
      </c>
      <c r="L17" s="112">
        <f t="shared" si="5"/>
        <v>1500</v>
      </c>
    </row>
    <row r="18" spans="1:12" ht="12.75" hidden="1" outlineLevel="3">
      <c r="A18" s="24" t="s">
        <v>93</v>
      </c>
      <c r="B18" s="25"/>
      <c r="C18" s="24"/>
      <c r="D18" s="25">
        <v>637005</v>
      </c>
      <c r="E18" s="111" t="s">
        <v>42</v>
      </c>
      <c r="F18" s="114">
        <v>2065.63</v>
      </c>
      <c r="G18" s="112">
        <v>1100</v>
      </c>
      <c r="H18" s="112">
        <v>1100</v>
      </c>
      <c r="I18" s="112">
        <v>800</v>
      </c>
      <c r="J18" s="112">
        <v>1100</v>
      </c>
      <c r="K18" s="112">
        <v>1500</v>
      </c>
      <c r="L18" s="112">
        <v>1500</v>
      </c>
    </row>
    <row r="19" spans="1:12" ht="15.75" collapsed="1">
      <c r="A19" s="179" t="s">
        <v>52</v>
      </c>
      <c r="B19" s="180"/>
      <c r="C19" s="181"/>
      <c r="D19" s="115" t="s">
        <v>327</v>
      </c>
      <c r="E19" s="116"/>
      <c r="F19" s="110">
        <f aca="true" t="shared" si="6" ref="F19:L21">F20</f>
        <v>0</v>
      </c>
      <c r="G19" s="110">
        <f t="shared" si="6"/>
        <v>0</v>
      </c>
      <c r="H19" s="110">
        <f t="shared" si="6"/>
        <v>13500</v>
      </c>
      <c r="I19" s="110">
        <f t="shared" si="6"/>
        <v>7000</v>
      </c>
      <c r="J19" s="110">
        <f t="shared" si="6"/>
        <v>10000</v>
      </c>
      <c r="K19" s="110">
        <f t="shared" si="6"/>
        <v>5000</v>
      </c>
      <c r="L19" s="110">
        <f t="shared" si="6"/>
        <v>5000</v>
      </c>
    </row>
    <row r="20" spans="1:12" ht="12.75" outlineLevel="1">
      <c r="A20" s="24" t="s">
        <v>162</v>
      </c>
      <c r="B20" s="25">
        <v>630</v>
      </c>
      <c r="C20" s="24"/>
      <c r="D20" s="25"/>
      <c r="E20" s="111" t="s">
        <v>221</v>
      </c>
      <c r="F20" s="112">
        <f t="shared" si="6"/>
        <v>0</v>
      </c>
      <c r="G20" s="112">
        <f t="shared" si="6"/>
        <v>0</v>
      </c>
      <c r="H20" s="112">
        <f t="shared" si="6"/>
        <v>13500</v>
      </c>
      <c r="I20" s="112">
        <f t="shared" si="6"/>
        <v>7000</v>
      </c>
      <c r="J20" s="112">
        <f t="shared" si="6"/>
        <v>10000</v>
      </c>
      <c r="K20" s="112">
        <f t="shared" si="6"/>
        <v>5000</v>
      </c>
      <c r="L20" s="112">
        <f t="shared" si="6"/>
        <v>5000</v>
      </c>
    </row>
    <row r="21" spans="1:12" ht="12.75" outlineLevel="2">
      <c r="A21" s="24" t="s">
        <v>162</v>
      </c>
      <c r="B21" s="25"/>
      <c r="C21" s="24" t="s">
        <v>177</v>
      </c>
      <c r="D21" s="25"/>
      <c r="E21" s="111" t="s">
        <v>216</v>
      </c>
      <c r="F21" s="112">
        <f t="shared" si="6"/>
        <v>0</v>
      </c>
      <c r="G21" s="112">
        <f t="shared" si="6"/>
        <v>0</v>
      </c>
      <c r="H21" s="112">
        <f t="shared" si="6"/>
        <v>13500</v>
      </c>
      <c r="I21" s="112">
        <f t="shared" si="6"/>
        <v>7000</v>
      </c>
      <c r="J21" s="112">
        <f t="shared" si="6"/>
        <v>10000</v>
      </c>
      <c r="K21" s="112">
        <f t="shared" si="6"/>
        <v>5000</v>
      </c>
      <c r="L21" s="112">
        <f t="shared" si="6"/>
        <v>5000</v>
      </c>
    </row>
    <row r="22" spans="1:12" ht="12.75" hidden="1" outlineLevel="3">
      <c r="A22" s="24" t="s">
        <v>162</v>
      </c>
      <c r="B22" s="25"/>
      <c r="C22" s="24"/>
      <c r="D22" s="25">
        <v>637005</v>
      </c>
      <c r="E22" s="111" t="s">
        <v>464</v>
      </c>
      <c r="F22" s="112">
        <v>0</v>
      </c>
      <c r="G22" s="112">
        <v>0</v>
      </c>
      <c r="H22" s="112">
        <v>13500</v>
      </c>
      <c r="I22" s="112">
        <v>7000</v>
      </c>
      <c r="J22" s="112">
        <v>10000</v>
      </c>
      <c r="K22" s="112">
        <v>5000</v>
      </c>
      <c r="L22" s="112">
        <v>5000</v>
      </c>
    </row>
    <row r="23" spans="1:12" ht="12.75" collapsed="1">
      <c r="A23" s="88"/>
      <c r="B23" s="117"/>
      <c r="C23" s="117"/>
      <c r="D23" s="117"/>
      <c r="E23" s="117"/>
      <c r="F23" s="123"/>
      <c r="G23" s="118"/>
      <c r="H23" s="118"/>
      <c r="I23" s="118"/>
      <c r="J23" s="118"/>
      <c r="K23" s="118"/>
      <c r="L23" s="118"/>
    </row>
    <row r="24" spans="1:12" s="12" customFormat="1" ht="18.75">
      <c r="A24" s="171" t="s">
        <v>154</v>
      </c>
      <c r="B24" s="171"/>
      <c r="C24" s="171"/>
      <c r="D24" s="171"/>
      <c r="E24" s="171"/>
      <c r="F24" s="119">
        <f aca="true" t="shared" si="7" ref="F24:L24">F25+F30+F45+F69+F91+F105</f>
        <v>6935.56</v>
      </c>
      <c r="G24" s="119">
        <f t="shared" si="7"/>
        <v>17858.25</v>
      </c>
      <c r="H24" s="119">
        <f t="shared" si="7"/>
        <v>62747</v>
      </c>
      <c r="I24" s="119">
        <f t="shared" si="7"/>
        <v>85696</v>
      </c>
      <c r="J24" s="119">
        <f t="shared" si="7"/>
        <v>85985</v>
      </c>
      <c r="K24" s="119">
        <f t="shared" si="7"/>
        <v>79385</v>
      </c>
      <c r="L24" s="119">
        <f t="shared" si="7"/>
        <v>79385</v>
      </c>
    </row>
    <row r="25" spans="1:12" ht="15.75" customHeight="1">
      <c r="A25" s="179" t="s">
        <v>65</v>
      </c>
      <c r="B25" s="180"/>
      <c r="C25" s="181"/>
      <c r="D25" s="115" t="s">
        <v>252</v>
      </c>
      <c r="E25" s="116"/>
      <c r="F25" s="110">
        <f aca="true" t="shared" si="8" ref="F25:L26">F26</f>
        <v>0</v>
      </c>
      <c r="G25" s="110">
        <f t="shared" si="8"/>
        <v>9240</v>
      </c>
      <c r="H25" s="110">
        <f t="shared" si="8"/>
        <v>10600</v>
      </c>
      <c r="I25" s="110">
        <f t="shared" si="8"/>
        <v>10600</v>
      </c>
      <c r="J25" s="110">
        <f t="shared" si="8"/>
        <v>12500</v>
      </c>
      <c r="K25" s="110">
        <f t="shared" si="8"/>
        <v>12500</v>
      </c>
      <c r="L25" s="110">
        <f t="shared" si="8"/>
        <v>12500</v>
      </c>
    </row>
    <row r="26" spans="1:12" ht="12.75" customHeight="1" outlineLevel="1">
      <c r="A26" s="24" t="s">
        <v>48</v>
      </c>
      <c r="B26" s="25">
        <v>630</v>
      </c>
      <c r="C26" s="24"/>
      <c r="D26" s="25"/>
      <c r="E26" s="111" t="s">
        <v>221</v>
      </c>
      <c r="F26" s="112">
        <f t="shared" si="8"/>
        <v>0</v>
      </c>
      <c r="G26" s="112">
        <f t="shared" si="8"/>
        <v>9240</v>
      </c>
      <c r="H26" s="112">
        <f t="shared" si="8"/>
        <v>10600</v>
      </c>
      <c r="I26" s="112">
        <f t="shared" si="8"/>
        <v>10600</v>
      </c>
      <c r="J26" s="112">
        <f t="shared" si="8"/>
        <v>12500</v>
      </c>
      <c r="K26" s="112">
        <f t="shared" si="8"/>
        <v>12500</v>
      </c>
      <c r="L26" s="112">
        <f t="shared" si="8"/>
        <v>12500</v>
      </c>
    </row>
    <row r="27" spans="1:12" ht="12.75" customHeight="1" outlineLevel="2">
      <c r="A27" s="24" t="s">
        <v>48</v>
      </c>
      <c r="B27" s="25"/>
      <c r="C27" s="24" t="s">
        <v>177</v>
      </c>
      <c r="D27" s="25"/>
      <c r="E27" s="111" t="s">
        <v>216</v>
      </c>
      <c r="F27" s="112">
        <f aca="true" t="shared" si="9" ref="F27:L27">SUM(F28:F29)</f>
        <v>0</v>
      </c>
      <c r="G27" s="112">
        <f t="shared" si="9"/>
        <v>9240</v>
      </c>
      <c r="H27" s="112">
        <f aca="true" t="shared" si="10" ref="H27:I27">SUM(H28:H29)</f>
        <v>10600</v>
      </c>
      <c r="I27" s="112">
        <f t="shared" si="10"/>
        <v>10600</v>
      </c>
      <c r="J27" s="112">
        <f t="shared" si="9"/>
        <v>12500</v>
      </c>
      <c r="K27" s="112">
        <f aca="true" t="shared" si="11" ref="K27">SUM(K28:K29)</f>
        <v>12500</v>
      </c>
      <c r="L27" s="112">
        <f t="shared" si="9"/>
        <v>12500</v>
      </c>
    </row>
    <row r="28" spans="1:12" ht="12.75" customHeight="1" hidden="1" outlineLevel="3">
      <c r="A28" s="24" t="s">
        <v>48</v>
      </c>
      <c r="B28" s="25"/>
      <c r="C28" s="24"/>
      <c r="D28" s="25">
        <v>637005</v>
      </c>
      <c r="E28" s="111" t="s">
        <v>10</v>
      </c>
      <c r="F28" s="112">
        <v>0</v>
      </c>
      <c r="G28" s="112">
        <v>9240</v>
      </c>
      <c r="H28" s="112">
        <v>10100</v>
      </c>
      <c r="I28" s="112">
        <v>10100</v>
      </c>
      <c r="J28" s="112">
        <v>12000</v>
      </c>
      <c r="K28" s="112">
        <v>12000</v>
      </c>
      <c r="L28" s="112">
        <v>12000</v>
      </c>
    </row>
    <row r="29" spans="1:12" ht="12.75" customHeight="1" hidden="1" outlineLevel="3">
      <c r="A29" s="24" t="s">
        <v>48</v>
      </c>
      <c r="B29" s="25"/>
      <c r="C29" s="24"/>
      <c r="D29" s="25">
        <v>637012</v>
      </c>
      <c r="E29" s="111" t="s">
        <v>328</v>
      </c>
      <c r="F29" s="112">
        <v>0</v>
      </c>
      <c r="G29" s="112">
        <v>0</v>
      </c>
      <c r="H29" s="112">
        <v>500</v>
      </c>
      <c r="I29" s="112">
        <v>500</v>
      </c>
      <c r="J29" s="112">
        <v>500</v>
      </c>
      <c r="K29" s="112">
        <v>500</v>
      </c>
      <c r="L29" s="112">
        <v>500</v>
      </c>
    </row>
    <row r="30" spans="1:12" ht="15.75" customHeight="1" collapsed="1">
      <c r="A30" s="182" t="s">
        <v>66</v>
      </c>
      <c r="B30" s="182"/>
      <c r="C30" s="182"/>
      <c r="D30" s="108" t="s">
        <v>23</v>
      </c>
      <c r="E30" s="108"/>
      <c r="F30" s="110">
        <f aca="true" t="shared" si="12" ref="F30:L30">F31+F41</f>
        <v>367.11</v>
      </c>
      <c r="G30" s="110">
        <f t="shared" si="12"/>
        <v>0</v>
      </c>
      <c r="H30" s="110">
        <f t="shared" si="12"/>
        <v>15920</v>
      </c>
      <c r="I30" s="110">
        <f t="shared" si="12"/>
        <v>30708</v>
      </c>
      <c r="J30" s="110">
        <f t="shared" si="12"/>
        <v>21520</v>
      </c>
      <c r="K30" s="110">
        <f t="shared" si="12"/>
        <v>15920</v>
      </c>
      <c r="L30" s="110">
        <f t="shared" si="12"/>
        <v>15920</v>
      </c>
    </row>
    <row r="31" spans="1:12" ht="12.75" customHeight="1" outlineLevel="1">
      <c r="A31" s="24" t="s">
        <v>48</v>
      </c>
      <c r="B31" s="25">
        <v>620</v>
      </c>
      <c r="C31" s="24"/>
      <c r="D31" s="25"/>
      <c r="E31" s="111" t="s">
        <v>194</v>
      </c>
      <c r="F31" s="112">
        <f aca="true" t="shared" si="13" ref="F31:L31">SUM(F32:F34)</f>
        <v>0</v>
      </c>
      <c r="G31" s="112">
        <f t="shared" si="13"/>
        <v>0</v>
      </c>
      <c r="H31" s="112">
        <f aca="true" t="shared" si="14" ref="H31:I31">SUM(H32:H34)</f>
        <v>3920</v>
      </c>
      <c r="I31" s="112">
        <f t="shared" si="14"/>
        <v>7708</v>
      </c>
      <c r="J31" s="112">
        <f t="shared" si="13"/>
        <v>5520</v>
      </c>
      <c r="K31" s="112">
        <f aca="true" t="shared" si="15" ref="K31">SUM(K32:K34)</f>
        <v>3920</v>
      </c>
      <c r="L31" s="112">
        <f t="shared" si="13"/>
        <v>3920</v>
      </c>
    </row>
    <row r="32" spans="1:12" ht="12.75" customHeight="1" outlineLevel="2">
      <c r="A32" s="24" t="s">
        <v>48</v>
      </c>
      <c r="B32" s="25"/>
      <c r="C32" s="24" t="s">
        <v>178</v>
      </c>
      <c r="D32" s="25"/>
      <c r="E32" s="111" t="s">
        <v>195</v>
      </c>
      <c r="F32" s="112">
        <v>0</v>
      </c>
      <c r="G32" s="112">
        <v>0</v>
      </c>
      <c r="H32" s="112">
        <v>600</v>
      </c>
      <c r="I32" s="112">
        <v>2050</v>
      </c>
      <c r="J32" s="112">
        <f>600+400</f>
        <v>1000</v>
      </c>
      <c r="K32" s="112">
        <v>600</v>
      </c>
      <c r="L32" s="112">
        <v>600</v>
      </c>
    </row>
    <row r="33" spans="1:12" ht="12.75" customHeight="1" outlineLevel="2">
      <c r="A33" s="24" t="s">
        <v>48</v>
      </c>
      <c r="B33" s="25"/>
      <c r="C33" s="24" t="s">
        <v>179</v>
      </c>
      <c r="D33" s="25"/>
      <c r="E33" s="111" t="s">
        <v>196</v>
      </c>
      <c r="F33" s="112">
        <v>0</v>
      </c>
      <c r="G33" s="112">
        <v>0</v>
      </c>
      <c r="H33" s="112">
        <v>600</v>
      </c>
      <c r="I33" s="112">
        <v>253</v>
      </c>
      <c r="J33" s="112">
        <v>600</v>
      </c>
      <c r="K33" s="112">
        <v>600</v>
      </c>
      <c r="L33" s="112">
        <v>600</v>
      </c>
    </row>
    <row r="34" spans="1:12" ht="12.75" customHeight="1" outlineLevel="2">
      <c r="A34" s="24" t="s">
        <v>48</v>
      </c>
      <c r="B34" s="25"/>
      <c r="C34" s="24" t="s">
        <v>180</v>
      </c>
      <c r="D34" s="25"/>
      <c r="E34" s="111" t="s">
        <v>197</v>
      </c>
      <c r="F34" s="112">
        <f aca="true" t="shared" si="16" ref="F34:L34">SUM(F35:F40)</f>
        <v>0</v>
      </c>
      <c r="G34" s="112">
        <f t="shared" si="16"/>
        <v>0</v>
      </c>
      <c r="H34" s="112">
        <f t="shared" si="16"/>
        <v>2720</v>
      </c>
      <c r="I34" s="112">
        <f t="shared" si="16"/>
        <v>5405</v>
      </c>
      <c r="J34" s="112">
        <f t="shared" si="16"/>
        <v>3920</v>
      </c>
      <c r="K34" s="112">
        <f t="shared" si="16"/>
        <v>2720</v>
      </c>
      <c r="L34" s="112">
        <f t="shared" si="16"/>
        <v>2720</v>
      </c>
    </row>
    <row r="35" spans="1:12" ht="12.75" customHeight="1" hidden="1" outlineLevel="3">
      <c r="A35" s="24" t="s">
        <v>48</v>
      </c>
      <c r="B35" s="25"/>
      <c r="C35" s="24"/>
      <c r="D35" s="25">
        <v>625001</v>
      </c>
      <c r="E35" s="111" t="s">
        <v>198</v>
      </c>
      <c r="F35" s="112">
        <v>0</v>
      </c>
      <c r="G35" s="112">
        <v>0</v>
      </c>
      <c r="H35" s="112">
        <v>0</v>
      </c>
      <c r="I35" s="112">
        <v>140</v>
      </c>
      <c r="J35" s="112">
        <v>60</v>
      </c>
      <c r="K35" s="112">
        <v>0</v>
      </c>
      <c r="L35" s="112">
        <v>0</v>
      </c>
    </row>
    <row r="36" spans="1:12" ht="12.75" customHeight="1" hidden="1" outlineLevel="3">
      <c r="A36" s="24" t="s">
        <v>48</v>
      </c>
      <c r="B36" s="25"/>
      <c r="C36" s="24"/>
      <c r="D36" s="25">
        <v>625002</v>
      </c>
      <c r="E36" s="111" t="s">
        <v>199</v>
      </c>
      <c r="F36" s="112">
        <v>0</v>
      </c>
      <c r="G36" s="112">
        <v>0</v>
      </c>
      <c r="H36" s="112">
        <v>1680</v>
      </c>
      <c r="I36" s="112">
        <v>3210</v>
      </c>
      <c r="J36" s="112">
        <f>1680+540</f>
        <v>2220</v>
      </c>
      <c r="K36" s="112">
        <v>1680</v>
      </c>
      <c r="L36" s="112">
        <v>1680</v>
      </c>
    </row>
    <row r="37" spans="1:12" ht="12.75" customHeight="1" hidden="1" outlineLevel="3">
      <c r="A37" s="24" t="s">
        <v>48</v>
      </c>
      <c r="B37" s="25"/>
      <c r="C37" s="24"/>
      <c r="D37" s="25">
        <v>625003</v>
      </c>
      <c r="E37" s="111" t="s">
        <v>200</v>
      </c>
      <c r="F37" s="112">
        <v>0</v>
      </c>
      <c r="G37" s="112">
        <v>0</v>
      </c>
      <c r="H37" s="112">
        <v>100</v>
      </c>
      <c r="I37" s="112">
        <v>180</v>
      </c>
      <c r="J37" s="112">
        <v>350</v>
      </c>
      <c r="K37" s="112">
        <v>100</v>
      </c>
      <c r="L37" s="112">
        <v>100</v>
      </c>
    </row>
    <row r="38" spans="1:12" ht="12.75" customHeight="1" hidden="1" outlineLevel="3">
      <c r="A38" s="24" t="s">
        <v>48</v>
      </c>
      <c r="B38" s="25"/>
      <c r="C38" s="24"/>
      <c r="D38" s="25">
        <v>625004</v>
      </c>
      <c r="E38" s="111" t="s">
        <v>201</v>
      </c>
      <c r="F38" s="112">
        <v>0</v>
      </c>
      <c r="G38" s="112">
        <v>0</v>
      </c>
      <c r="H38" s="112">
        <v>360</v>
      </c>
      <c r="I38" s="112">
        <v>685</v>
      </c>
      <c r="J38" s="112">
        <v>480</v>
      </c>
      <c r="K38" s="112">
        <v>360</v>
      </c>
      <c r="L38" s="112">
        <v>360</v>
      </c>
    </row>
    <row r="39" spans="1:12" ht="12.75" customHeight="1" hidden="1" outlineLevel="3">
      <c r="A39" s="24" t="s">
        <v>48</v>
      </c>
      <c r="B39" s="25"/>
      <c r="C39" s="24"/>
      <c r="D39" s="25">
        <v>625005</v>
      </c>
      <c r="E39" s="111" t="s">
        <v>202</v>
      </c>
      <c r="F39" s="112">
        <v>0</v>
      </c>
      <c r="G39" s="112">
        <v>0</v>
      </c>
      <c r="H39" s="112">
        <v>0</v>
      </c>
      <c r="I39" s="112">
        <v>100</v>
      </c>
      <c r="J39" s="112">
        <v>40</v>
      </c>
      <c r="K39" s="112">
        <v>0</v>
      </c>
      <c r="L39" s="112">
        <v>0</v>
      </c>
    </row>
    <row r="40" spans="1:12" ht="12.75" customHeight="1" hidden="1" outlineLevel="3">
      <c r="A40" s="24" t="s">
        <v>48</v>
      </c>
      <c r="B40" s="25"/>
      <c r="C40" s="24"/>
      <c r="D40" s="25">
        <v>625007</v>
      </c>
      <c r="E40" s="111" t="s">
        <v>203</v>
      </c>
      <c r="F40" s="112">
        <v>0</v>
      </c>
      <c r="G40" s="112">
        <v>0</v>
      </c>
      <c r="H40" s="112">
        <v>580</v>
      </c>
      <c r="I40" s="112">
        <v>1090</v>
      </c>
      <c r="J40" s="112">
        <v>770</v>
      </c>
      <c r="K40" s="112">
        <v>580</v>
      </c>
      <c r="L40" s="112">
        <v>580</v>
      </c>
    </row>
    <row r="41" spans="1:12" ht="12.75" customHeight="1" outlineLevel="1">
      <c r="A41" s="24" t="s">
        <v>48</v>
      </c>
      <c r="B41" s="25">
        <v>630</v>
      </c>
      <c r="C41" s="24"/>
      <c r="D41" s="25"/>
      <c r="E41" s="111" t="s">
        <v>221</v>
      </c>
      <c r="F41" s="112">
        <f aca="true" t="shared" si="17" ref="F41:L41">F42</f>
        <v>367.11</v>
      </c>
      <c r="G41" s="112">
        <f t="shared" si="17"/>
        <v>0</v>
      </c>
      <c r="H41" s="112">
        <f t="shared" si="17"/>
        <v>12000</v>
      </c>
      <c r="I41" s="112">
        <f t="shared" si="17"/>
        <v>23000</v>
      </c>
      <c r="J41" s="112">
        <f t="shared" si="17"/>
        <v>16000</v>
      </c>
      <c r="K41" s="112">
        <f t="shared" si="17"/>
        <v>12000</v>
      </c>
      <c r="L41" s="112">
        <f t="shared" si="17"/>
        <v>12000</v>
      </c>
    </row>
    <row r="42" spans="1:12" ht="12.75" customHeight="1" outlineLevel="2">
      <c r="A42" s="24" t="s">
        <v>48</v>
      </c>
      <c r="B42" s="25"/>
      <c r="C42" s="24" t="s">
        <v>177</v>
      </c>
      <c r="D42" s="25"/>
      <c r="E42" s="111" t="s">
        <v>216</v>
      </c>
      <c r="F42" s="112">
        <f aca="true" t="shared" si="18" ref="F42:L42">SUM(F43:F44)</f>
        <v>367.11</v>
      </c>
      <c r="G42" s="112">
        <f t="shared" si="18"/>
        <v>0</v>
      </c>
      <c r="H42" s="112">
        <f aca="true" t="shared" si="19" ref="H42:I42">SUM(H43:H44)</f>
        <v>12000</v>
      </c>
      <c r="I42" s="112">
        <f t="shared" si="19"/>
        <v>23000</v>
      </c>
      <c r="J42" s="112">
        <f t="shared" si="18"/>
        <v>16000</v>
      </c>
      <c r="K42" s="112">
        <f aca="true" t="shared" si="20" ref="K42">SUM(K43:K44)</f>
        <v>12000</v>
      </c>
      <c r="L42" s="112">
        <f t="shared" si="18"/>
        <v>12000</v>
      </c>
    </row>
    <row r="43" spans="1:12" ht="12.75" customHeight="1" hidden="1" outlineLevel="3">
      <c r="A43" s="24" t="s">
        <v>48</v>
      </c>
      <c r="B43" s="25"/>
      <c r="C43" s="24"/>
      <c r="D43" s="25">
        <v>637026</v>
      </c>
      <c r="E43" s="111" t="s">
        <v>181</v>
      </c>
      <c r="F43" s="112">
        <v>0</v>
      </c>
      <c r="G43" s="112">
        <v>0</v>
      </c>
      <c r="H43" s="112">
        <v>12000</v>
      </c>
      <c r="I43" s="112">
        <v>23000</v>
      </c>
      <c r="J43" s="112">
        <v>16000</v>
      </c>
      <c r="K43" s="112">
        <v>12000</v>
      </c>
      <c r="L43" s="112">
        <v>12000</v>
      </c>
    </row>
    <row r="44" spans="1:12" ht="12.75" customHeight="1" hidden="1" outlineLevel="3">
      <c r="A44" s="24" t="s">
        <v>48</v>
      </c>
      <c r="B44" s="25"/>
      <c r="C44" s="24"/>
      <c r="D44" s="25">
        <v>637027</v>
      </c>
      <c r="E44" s="111" t="s">
        <v>357</v>
      </c>
      <c r="F44" s="112">
        <v>367.11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</row>
    <row r="45" spans="1:12" ht="15.75" customHeight="1">
      <c r="A45" s="182" t="s">
        <v>67</v>
      </c>
      <c r="B45" s="182"/>
      <c r="C45" s="182"/>
      <c r="D45" s="108" t="s">
        <v>155</v>
      </c>
      <c r="E45" s="108"/>
      <c r="F45" s="110">
        <f aca="true" t="shared" si="21" ref="F45:L45">F46+F57+F48</f>
        <v>0</v>
      </c>
      <c r="G45" s="110">
        <f t="shared" si="21"/>
        <v>0</v>
      </c>
      <c r="H45" s="110">
        <f t="shared" si="21"/>
        <v>1000</v>
      </c>
      <c r="I45" s="110">
        <f t="shared" si="21"/>
        <v>861</v>
      </c>
      <c r="J45" s="110">
        <f t="shared" si="21"/>
        <v>2000</v>
      </c>
      <c r="K45" s="110">
        <f t="shared" si="21"/>
        <v>1000</v>
      </c>
      <c r="L45" s="110">
        <f t="shared" si="21"/>
        <v>1000</v>
      </c>
    </row>
    <row r="46" spans="1:12" ht="12.75" customHeight="1" outlineLevel="1">
      <c r="A46" s="24" t="s">
        <v>96</v>
      </c>
      <c r="B46" s="25">
        <v>610</v>
      </c>
      <c r="C46" s="24"/>
      <c r="D46" s="25"/>
      <c r="E46" s="111" t="s">
        <v>321</v>
      </c>
      <c r="F46" s="112">
        <f aca="true" t="shared" si="22" ref="F46:L46">F47</f>
        <v>0</v>
      </c>
      <c r="G46" s="112">
        <f t="shared" si="22"/>
        <v>0</v>
      </c>
      <c r="H46" s="112">
        <f t="shared" si="22"/>
        <v>800</v>
      </c>
      <c r="I46" s="112">
        <f t="shared" si="22"/>
        <v>100</v>
      </c>
      <c r="J46" s="112">
        <f t="shared" si="22"/>
        <v>200</v>
      </c>
      <c r="K46" s="112">
        <f t="shared" si="22"/>
        <v>100</v>
      </c>
      <c r="L46" s="112">
        <f t="shared" si="22"/>
        <v>100</v>
      </c>
    </row>
    <row r="47" spans="1:12" ht="12.75" customHeight="1" outlineLevel="2">
      <c r="A47" s="24" t="s">
        <v>96</v>
      </c>
      <c r="B47" s="25"/>
      <c r="C47" s="24" t="s">
        <v>182</v>
      </c>
      <c r="D47" s="25" t="s">
        <v>235</v>
      </c>
      <c r="E47" s="111" t="s">
        <v>0</v>
      </c>
      <c r="F47" s="112">
        <v>0</v>
      </c>
      <c r="G47" s="112">
        <v>0</v>
      </c>
      <c r="H47" s="112">
        <v>800</v>
      </c>
      <c r="I47" s="112">
        <v>100</v>
      </c>
      <c r="J47" s="112">
        <v>200</v>
      </c>
      <c r="K47" s="112">
        <v>100</v>
      </c>
      <c r="L47" s="112">
        <v>100</v>
      </c>
    </row>
    <row r="48" spans="1:12" ht="12.75" customHeight="1" outlineLevel="1">
      <c r="A48" s="24" t="s">
        <v>48</v>
      </c>
      <c r="B48" s="25">
        <v>620</v>
      </c>
      <c r="C48" s="24"/>
      <c r="D48" s="25"/>
      <c r="E48" s="111" t="s">
        <v>194</v>
      </c>
      <c r="F48" s="112">
        <f aca="true" t="shared" si="23" ref="F48:L48">SUM(F49:F50)</f>
        <v>0</v>
      </c>
      <c r="G48" s="112">
        <f t="shared" si="23"/>
        <v>0</v>
      </c>
      <c r="H48" s="112">
        <f t="shared" si="23"/>
        <v>0</v>
      </c>
      <c r="I48" s="112">
        <f aca="true" t="shared" si="24" ref="I48">SUM(I49:I50)</f>
        <v>36</v>
      </c>
      <c r="J48" s="112">
        <f t="shared" si="23"/>
        <v>72</v>
      </c>
      <c r="K48" s="112">
        <f t="shared" si="23"/>
        <v>36</v>
      </c>
      <c r="L48" s="112">
        <f t="shared" si="23"/>
        <v>36</v>
      </c>
    </row>
    <row r="49" spans="1:12" ht="12.75" customHeight="1" outlineLevel="2">
      <c r="A49" s="24" t="s">
        <v>48</v>
      </c>
      <c r="B49" s="25"/>
      <c r="C49" s="24" t="s">
        <v>178</v>
      </c>
      <c r="D49" s="25"/>
      <c r="E49" s="111" t="s">
        <v>195</v>
      </c>
      <c r="F49" s="112">
        <v>0</v>
      </c>
      <c r="G49" s="112">
        <v>0</v>
      </c>
      <c r="H49" s="112">
        <v>0</v>
      </c>
      <c r="I49" s="112">
        <v>10</v>
      </c>
      <c r="J49" s="112">
        <v>20</v>
      </c>
      <c r="K49" s="112">
        <v>10</v>
      </c>
      <c r="L49" s="112">
        <v>10</v>
      </c>
    </row>
    <row r="50" spans="1:12" ht="12.75" customHeight="1" outlineLevel="2">
      <c r="A50" s="24" t="s">
        <v>48</v>
      </c>
      <c r="B50" s="25"/>
      <c r="C50" s="24" t="s">
        <v>180</v>
      </c>
      <c r="D50" s="25"/>
      <c r="E50" s="111" t="s">
        <v>197</v>
      </c>
      <c r="F50" s="112">
        <f>SUM(F51:F56)</f>
        <v>0</v>
      </c>
      <c r="G50" s="112">
        <f aca="true" t="shared" si="25" ref="G50:J50">SUM(G51:G56)</f>
        <v>0</v>
      </c>
      <c r="H50" s="112">
        <f t="shared" si="25"/>
        <v>0</v>
      </c>
      <c r="I50" s="112">
        <f t="shared" si="25"/>
        <v>26</v>
      </c>
      <c r="J50" s="112">
        <f t="shared" si="25"/>
        <v>52</v>
      </c>
      <c r="K50" s="112">
        <f aca="true" t="shared" si="26" ref="K50:L50">SUM(K51:K56)</f>
        <v>26</v>
      </c>
      <c r="L50" s="112">
        <f t="shared" si="26"/>
        <v>26</v>
      </c>
    </row>
    <row r="51" spans="1:12" ht="12.75" customHeight="1" hidden="1" outlineLevel="3">
      <c r="A51" s="24" t="s">
        <v>48</v>
      </c>
      <c r="B51" s="25"/>
      <c r="C51" s="24"/>
      <c r="D51" s="25">
        <v>625001</v>
      </c>
      <c r="E51" s="111" t="s">
        <v>198</v>
      </c>
      <c r="F51" s="112">
        <v>0</v>
      </c>
      <c r="G51" s="112">
        <v>0</v>
      </c>
      <c r="H51" s="112">
        <v>0</v>
      </c>
      <c r="I51" s="112">
        <v>2</v>
      </c>
      <c r="J51" s="112">
        <v>4</v>
      </c>
      <c r="K51" s="112">
        <v>2</v>
      </c>
      <c r="L51" s="112">
        <v>2</v>
      </c>
    </row>
    <row r="52" spans="1:12" ht="12.75" customHeight="1" hidden="1" outlineLevel="3">
      <c r="A52" s="24" t="s">
        <v>48</v>
      </c>
      <c r="B52" s="25"/>
      <c r="C52" s="24"/>
      <c r="D52" s="25">
        <v>625002</v>
      </c>
      <c r="E52" s="111" t="s">
        <v>199</v>
      </c>
      <c r="F52" s="112">
        <v>0</v>
      </c>
      <c r="G52" s="112">
        <v>0</v>
      </c>
      <c r="H52" s="112">
        <v>0</v>
      </c>
      <c r="I52" s="112">
        <v>14</v>
      </c>
      <c r="J52" s="112">
        <v>28</v>
      </c>
      <c r="K52" s="112">
        <v>14</v>
      </c>
      <c r="L52" s="112">
        <v>14</v>
      </c>
    </row>
    <row r="53" spans="1:12" ht="12.75" customHeight="1" hidden="1" outlineLevel="3">
      <c r="A53" s="24" t="s">
        <v>48</v>
      </c>
      <c r="B53" s="25"/>
      <c r="C53" s="24"/>
      <c r="D53" s="25">
        <v>625003</v>
      </c>
      <c r="E53" s="111" t="s">
        <v>200</v>
      </c>
      <c r="F53" s="112">
        <v>0</v>
      </c>
      <c r="G53" s="112">
        <v>0</v>
      </c>
      <c r="H53" s="112">
        <v>0</v>
      </c>
      <c r="I53" s="112">
        <v>1</v>
      </c>
      <c r="J53" s="112">
        <v>2</v>
      </c>
      <c r="K53" s="112">
        <v>1</v>
      </c>
      <c r="L53" s="112">
        <v>1</v>
      </c>
    </row>
    <row r="54" spans="1:12" ht="12.75" customHeight="1" hidden="1" outlineLevel="3">
      <c r="A54" s="24" t="s">
        <v>48</v>
      </c>
      <c r="B54" s="25"/>
      <c r="C54" s="24"/>
      <c r="D54" s="25">
        <v>625005</v>
      </c>
      <c r="E54" s="111" t="s">
        <v>202</v>
      </c>
      <c r="F54" s="112">
        <v>0</v>
      </c>
      <c r="G54" s="112">
        <v>0</v>
      </c>
      <c r="H54" s="112">
        <v>0</v>
      </c>
      <c r="I54" s="112">
        <v>3</v>
      </c>
      <c r="J54" s="112">
        <v>6</v>
      </c>
      <c r="K54" s="112">
        <v>3</v>
      </c>
      <c r="L54" s="112">
        <v>3</v>
      </c>
    </row>
    <row r="55" spans="1:12" ht="12.75" customHeight="1" hidden="1" outlineLevel="3">
      <c r="A55" s="24" t="s">
        <v>48</v>
      </c>
      <c r="B55" s="25"/>
      <c r="C55" s="24"/>
      <c r="D55" s="25">
        <v>625004</v>
      </c>
      <c r="E55" s="111" t="s">
        <v>201</v>
      </c>
      <c r="F55" s="112">
        <v>0</v>
      </c>
      <c r="G55" s="112">
        <v>0</v>
      </c>
      <c r="H55" s="112">
        <v>0</v>
      </c>
      <c r="I55" s="112">
        <v>1</v>
      </c>
      <c r="J55" s="112">
        <v>2</v>
      </c>
      <c r="K55" s="112">
        <v>1</v>
      </c>
      <c r="L55" s="112">
        <v>1</v>
      </c>
    </row>
    <row r="56" spans="1:12" ht="12.75" customHeight="1" hidden="1" outlineLevel="3">
      <c r="A56" s="24" t="s">
        <v>48</v>
      </c>
      <c r="B56" s="25"/>
      <c r="C56" s="24"/>
      <c r="D56" s="25">
        <v>625007</v>
      </c>
      <c r="E56" s="111" t="s">
        <v>203</v>
      </c>
      <c r="F56" s="112">
        <v>0</v>
      </c>
      <c r="G56" s="112">
        <v>0</v>
      </c>
      <c r="H56" s="112">
        <v>0</v>
      </c>
      <c r="I56" s="112">
        <v>5</v>
      </c>
      <c r="J56" s="112">
        <v>10</v>
      </c>
      <c r="K56" s="112">
        <v>5</v>
      </c>
      <c r="L56" s="112">
        <v>5</v>
      </c>
    </row>
    <row r="57" spans="1:12" ht="12.75" customHeight="1" outlineLevel="1">
      <c r="A57" s="24" t="s">
        <v>96</v>
      </c>
      <c r="B57" s="25">
        <v>630</v>
      </c>
      <c r="C57" s="25"/>
      <c r="D57" s="25"/>
      <c r="E57" s="111" t="s">
        <v>221</v>
      </c>
      <c r="F57" s="112">
        <f>F58+F60+F63+F65</f>
        <v>0</v>
      </c>
      <c r="G57" s="112">
        <f aca="true" t="shared" si="27" ref="G57:J57">G58+G60+G63+G65</f>
        <v>0</v>
      </c>
      <c r="H57" s="112">
        <f t="shared" si="27"/>
        <v>200</v>
      </c>
      <c r="I57" s="112">
        <f t="shared" si="27"/>
        <v>725</v>
      </c>
      <c r="J57" s="112">
        <f t="shared" si="27"/>
        <v>1728</v>
      </c>
      <c r="K57" s="112">
        <f aca="true" t="shared" si="28" ref="K57">K58+K60+K63+K65</f>
        <v>864</v>
      </c>
      <c r="L57" s="112">
        <f aca="true" t="shared" si="29" ref="L57">L58+L60+L63+L65</f>
        <v>864</v>
      </c>
    </row>
    <row r="58" spans="1:12" ht="12.75" customHeight="1" outlineLevel="2">
      <c r="A58" s="24" t="s">
        <v>96</v>
      </c>
      <c r="B58" s="25"/>
      <c r="C58" s="24" t="s">
        <v>192</v>
      </c>
      <c r="D58" s="25"/>
      <c r="E58" s="111" t="s">
        <v>204</v>
      </c>
      <c r="F58" s="112">
        <f>F59</f>
        <v>0</v>
      </c>
      <c r="G58" s="112">
        <f aca="true" t="shared" si="30" ref="G58:L58">G59</f>
        <v>0</v>
      </c>
      <c r="H58" s="112">
        <f t="shared" si="30"/>
        <v>0</v>
      </c>
      <c r="I58" s="112">
        <f t="shared" si="30"/>
        <v>10</v>
      </c>
      <c r="J58" s="112">
        <f t="shared" si="30"/>
        <v>20</v>
      </c>
      <c r="K58" s="112">
        <f t="shared" si="30"/>
        <v>10</v>
      </c>
      <c r="L58" s="112">
        <f t="shared" si="30"/>
        <v>10</v>
      </c>
    </row>
    <row r="59" spans="1:12" ht="12.75" customHeight="1" hidden="1" outlineLevel="3">
      <c r="A59" s="24" t="s">
        <v>96</v>
      </c>
      <c r="B59" s="25"/>
      <c r="C59" s="24"/>
      <c r="D59" s="25">
        <v>632005</v>
      </c>
      <c r="E59" s="111" t="s">
        <v>481</v>
      </c>
      <c r="F59" s="112">
        <v>0</v>
      </c>
      <c r="G59" s="112">
        <v>0</v>
      </c>
      <c r="H59" s="112">
        <v>0</v>
      </c>
      <c r="I59" s="112">
        <v>10</v>
      </c>
      <c r="J59" s="112">
        <v>20</v>
      </c>
      <c r="K59" s="112">
        <v>10</v>
      </c>
      <c r="L59" s="112">
        <v>10</v>
      </c>
    </row>
    <row r="60" spans="1:12" ht="12.75" customHeight="1" outlineLevel="2" collapsed="1">
      <c r="A60" s="24" t="s">
        <v>96</v>
      </c>
      <c r="B60" s="25"/>
      <c r="C60" s="24" t="s">
        <v>183</v>
      </c>
      <c r="D60" s="25"/>
      <c r="E60" s="111" t="s">
        <v>207</v>
      </c>
      <c r="F60" s="112">
        <f aca="true" t="shared" si="31" ref="F60:L60">SUM(F61:F62)</f>
        <v>0</v>
      </c>
      <c r="G60" s="112">
        <f t="shared" si="31"/>
        <v>0</v>
      </c>
      <c r="H60" s="112">
        <f t="shared" si="31"/>
        <v>200</v>
      </c>
      <c r="I60" s="112">
        <f t="shared" si="31"/>
        <v>67</v>
      </c>
      <c r="J60" s="112">
        <f t="shared" si="31"/>
        <v>200</v>
      </c>
      <c r="K60" s="112">
        <f t="shared" si="31"/>
        <v>100</v>
      </c>
      <c r="L60" s="112">
        <f t="shared" si="31"/>
        <v>100</v>
      </c>
    </row>
    <row r="61" spans="1:12" ht="12.75" customHeight="1" hidden="1" outlineLevel="3">
      <c r="A61" s="24" t="s">
        <v>96</v>
      </c>
      <c r="B61" s="25"/>
      <c r="C61" s="24"/>
      <c r="D61" s="25">
        <v>633006</v>
      </c>
      <c r="E61" s="111" t="s">
        <v>3</v>
      </c>
      <c r="F61" s="112">
        <v>0</v>
      </c>
      <c r="G61" s="112">
        <v>0</v>
      </c>
      <c r="H61" s="112">
        <v>50</v>
      </c>
      <c r="I61" s="112">
        <v>44</v>
      </c>
      <c r="J61" s="112">
        <v>100</v>
      </c>
      <c r="K61" s="112">
        <v>50</v>
      </c>
      <c r="L61" s="112">
        <v>50</v>
      </c>
    </row>
    <row r="62" spans="1:12" ht="12.75" customHeight="1" hidden="1" outlineLevel="3">
      <c r="A62" s="24" t="s">
        <v>96</v>
      </c>
      <c r="B62" s="25"/>
      <c r="C62" s="25"/>
      <c r="D62" s="25">
        <v>633016</v>
      </c>
      <c r="E62" s="111" t="s">
        <v>358</v>
      </c>
      <c r="F62" s="112">
        <v>0</v>
      </c>
      <c r="G62" s="112">
        <v>0</v>
      </c>
      <c r="H62" s="112">
        <v>150</v>
      </c>
      <c r="I62" s="112">
        <v>23</v>
      </c>
      <c r="J62" s="112">
        <v>100</v>
      </c>
      <c r="K62" s="112">
        <v>50</v>
      </c>
      <c r="L62" s="112">
        <v>50</v>
      </c>
    </row>
    <row r="63" spans="1:12" ht="12.75" customHeight="1" outlineLevel="2" collapsed="1">
      <c r="A63" s="24" t="s">
        <v>96</v>
      </c>
      <c r="B63" s="25"/>
      <c r="C63" s="24" t="s">
        <v>187</v>
      </c>
      <c r="D63" s="25"/>
      <c r="E63" s="111" t="s">
        <v>347</v>
      </c>
      <c r="F63" s="112">
        <f aca="true" t="shared" si="32" ref="F63:L63">SUM(F64:F64)</f>
        <v>0</v>
      </c>
      <c r="G63" s="112">
        <f t="shared" si="32"/>
        <v>0</v>
      </c>
      <c r="H63" s="112">
        <f t="shared" si="32"/>
        <v>0</v>
      </c>
      <c r="I63" s="112">
        <f t="shared" si="32"/>
        <v>19</v>
      </c>
      <c r="J63" s="112">
        <f t="shared" si="32"/>
        <v>100</v>
      </c>
      <c r="K63" s="112">
        <f t="shared" si="32"/>
        <v>50</v>
      </c>
      <c r="L63" s="112">
        <f t="shared" si="32"/>
        <v>50</v>
      </c>
    </row>
    <row r="64" spans="1:12" ht="12.75" customHeight="1" hidden="1" outlineLevel="3">
      <c r="A64" s="24" t="s">
        <v>96</v>
      </c>
      <c r="B64" s="25"/>
      <c r="C64" s="24"/>
      <c r="D64" s="25">
        <v>634001</v>
      </c>
      <c r="E64" s="111" t="s">
        <v>484</v>
      </c>
      <c r="F64" s="112">
        <v>0</v>
      </c>
      <c r="G64" s="112">
        <v>0</v>
      </c>
      <c r="H64" s="112">
        <v>0</v>
      </c>
      <c r="I64" s="112">
        <v>19</v>
      </c>
      <c r="J64" s="112">
        <v>100</v>
      </c>
      <c r="K64" s="112">
        <v>50</v>
      </c>
      <c r="L64" s="112">
        <v>50</v>
      </c>
    </row>
    <row r="65" spans="1:12" ht="12.75" customHeight="1" outlineLevel="2" collapsed="1">
      <c r="A65" s="24" t="s">
        <v>96</v>
      </c>
      <c r="B65" s="25"/>
      <c r="C65" s="24" t="s">
        <v>177</v>
      </c>
      <c r="D65" s="25"/>
      <c r="E65" s="111" t="s">
        <v>216</v>
      </c>
      <c r="F65" s="112">
        <f>SUM(F66:F68)</f>
        <v>0</v>
      </c>
      <c r="G65" s="112">
        <f aca="true" t="shared" si="33" ref="G65:L65">SUM(G66:G68)</f>
        <v>0</v>
      </c>
      <c r="H65" s="112">
        <f t="shared" si="33"/>
        <v>0</v>
      </c>
      <c r="I65" s="112">
        <f t="shared" si="33"/>
        <v>629</v>
      </c>
      <c r="J65" s="112">
        <f t="shared" si="33"/>
        <v>1408</v>
      </c>
      <c r="K65" s="112">
        <f t="shared" si="33"/>
        <v>704</v>
      </c>
      <c r="L65" s="112">
        <f t="shared" si="33"/>
        <v>704</v>
      </c>
    </row>
    <row r="66" spans="1:12" ht="12.75" customHeight="1" hidden="1" outlineLevel="3">
      <c r="A66" s="24" t="s">
        <v>96</v>
      </c>
      <c r="B66" s="25"/>
      <c r="C66" s="24"/>
      <c r="D66" s="25">
        <v>637014</v>
      </c>
      <c r="E66" s="111" t="s">
        <v>234</v>
      </c>
      <c r="F66" s="112">
        <v>0</v>
      </c>
      <c r="G66" s="112">
        <v>0</v>
      </c>
      <c r="H66" s="112">
        <v>0</v>
      </c>
      <c r="I66" s="112">
        <v>124</v>
      </c>
      <c r="J66" s="112">
        <v>300</v>
      </c>
      <c r="K66" s="112">
        <v>150</v>
      </c>
      <c r="L66" s="112">
        <v>150</v>
      </c>
    </row>
    <row r="67" spans="1:12" ht="12.75" customHeight="1" hidden="1" outlineLevel="3">
      <c r="A67" s="24" t="s">
        <v>96</v>
      </c>
      <c r="B67" s="25"/>
      <c r="C67" s="24"/>
      <c r="D67" s="25">
        <v>637026</v>
      </c>
      <c r="E67" s="111" t="s">
        <v>485</v>
      </c>
      <c r="F67" s="112">
        <v>0</v>
      </c>
      <c r="G67" s="112">
        <v>0</v>
      </c>
      <c r="H67" s="112">
        <v>0</v>
      </c>
      <c r="I67" s="112">
        <v>429</v>
      </c>
      <c r="J67" s="112">
        <v>948</v>
      </c>
      <c r="K67" s="112">
        <v>474</v>
      </c>
      <c r="L67" s="112">
        <v>474</v>
      </c>
    </row>
    <row r="68" spans="1:12" ht="12.75" customHeight="1" hidden="1" outlineLevel="3">
      <c r="A68" s="24" t="s">
        <v>96</v>
      </c>
      <c r="B68" s="25"/>
      <c r="C68" s="24"/>
      <c r="D68" s="25">
        <v>637027</v>
      </c>
      <c r="E68" s="111" t="s">
        <v>226</v>
      </c>
      <c r="F68" s="112">
        <v>0</v>
      </c>
      <c r="G68" s="112">
        <v>0</v>
      </c>
      <c r="H68" s="112">
        <v>0</v>
      </c>
      <c r="I68" s="112">
        <v>76</v>
      </c>
      <c r="J68" s="112">
        <v>160</v>
      </c>
      <c r="K68" s="112">
        <v>80</v>
      </c>
      <c r="L68" s="112">
        <v>80</v>
      </c>
    </row>
    <row r="69" spans="1:14" s="13" customFormat="1" ht="15.75" customHeight="1">
      <c r="A69" s="179" t="s">
        <v>163</v>
      </c>
      <c r="B69" s="180"/>
      <c r="C69" s="181"/>
      <c r="D69" s="115" t="s">
        <v>25</v>
      </c>
      <c r="E69" s="116"/>
      <c r="F69" s="110">
        <f aca="true" t="shared" si="34" ref="F69:L69">F70</f>
        <v>5812.9400000000005</v>
      </c>
      <c r="G69" s="110">
        <f t="shared" si="34"/>
        <v>6089.54</v>
      </c>
      <c r="H69" s="110">
        <f t="shared" si="34"/>
        <v>27227</v>
      </c>
      <c r="I69" s="110">
        <f t="shared" si="34"/>
        <v>28027</v>
      </c>
      <c r="J69" s="110">
        <f t="shared" si="34"/>
        <v>35065</v>
      </c>
      <c r="K69" s="110">
        <f t="shared" si="34"/>
        <v>35065</v>
      </c>
      <c r="L69" s="110">
        <f t="shared" si="34"/>
        <v>35065</v>
      </c>
      <c r="N69" s="6"/>
    </row>
    <row r="70" spans="1:12" s="13" customFormat="1" ht="12.75" customHeight="1" outlineLevel="1">
      <c r="A70" s="24" t="s">
        <v>48</v>
      </c>
      <c r="B70" s="25">
        <v>630</v>
      </c>
      <c r="C70" s="25"/>
      <c r="D70" s="25"/>
      <c r="E70" s="111" t="s">
        <v>221</v>
      </c>
      <c r="F70" s="112">
        <f>F71+F81+F87+F84</f>
        <v>5812.9400000000005</v>
      </c>
      <c r="G70" s="112">
        <f>G71+G81+G87+G84</f>
        <v>6089.54</v>
      </c>
      <c r="H70" s="112">
        <f aca="true" t="shared" si="35" ref="H70:I70">H71+H81+H87+H84</f>
        <v>27227</v>
      </c>
      <c r="I70" s="112">
        <f t="shared" si="35"/>
        <v>28027</v>
      </c>
      <c r="J70" s="112">
        <f>J71+J81+J87+J84</f>
        <v>35065</v>
      </c>
      <c r="K70" s="112">
        <f aca="true" t="shared" si="36" ref="K70">K71+K81+K87+K84</f>
        <v>35065</v>
      </c>
      <c r="L70" s="112">
        <f>L71+L81+L87+L84</f>
        <v>35065</v>
      </c>
    </row>
    <row r="71" spans="1:12" s="13" customFormat="1" ht="12.75" customHeight="1" outlineLevel="2">
      <c r="A71" s="24" t="s">
        <v>48</v>
      </c>
      <c r="B71" s="25"/>
      <c r="C71" s="25">
        <v>632</v>
      </c>
      <c r="D71" s="25"/>
      <c r="E71" s="111" t="s">
        <v>204</v>
      </c>
      <c r="F71" s="112">
        <f>SUM(F72:F80)</f>
        <v>0</v>
      </c>
      <c r="G71" s="112">
        <f aca="true" t="shared" si="37" ref="G71:L71">SUM(G72:G80)</f>
        <v>0</v>
      </c>
      <c r="H71" s="112">
        <f t="shared" si="37"/>
        <v>18200</v>
      </c>
      <c r="I71" s="112">
        <f t="shared" si="37"/>
        <v>18900</v>
      </c>
      <c r="J71" s="112">
        <f t="shared" si="37"/>
        <v>22900</v>
      </c>
      <c r="K71" s="112">
        <f t="shared" si="37"/>
        <v>22900</v>
      </c>
      <c r="L71" s="112">
        <f t="shared" si="37"/>
        <v>22900</v>
      </c>
    </row>
    <row r="72" spans="1:12" s="13" customFormat="1" ht="12.75" customHeight="1" hidden="1" outlineLevel="3">
      <c r="A72" s="24" t="s">
        <v>48</v>
      </c>
      <c r="B72" s="25"/>
      <c r="C72" s="25"/>
      <c r="D72" s="30">
        <v>632001</v>
      </c>
      <c r="E72" s="38" t="s">
        <v>329</v>
      </c>
      <c r="F72" s="112">
        <v>0</v>
      </c>
      <c r="G72" s="112">
        <v>0</v>
      </c>
      <c r="H72" s="112">
        <v>600</v>
      </c>
      <c r="I72" s="112">
        <v>600</v>
      </c>
      <c r="J72" s="112">
        <v>700</v>
      </c>
      <c r="K72" s="112">
        <v>700</v>
      </c>
      <c r="L72" s="112">
        <v>700</v>
      </c>
    </row>
    <row r="73" spans="1:12" s="13" customFormat="1" ht="12.75" customHeight="1" hidden="1" outlineLevel="3">
      <c r="A73" s="24" t="s">
        <v>48</v>
      </c>
      <c r="B73" s="25"/>
      <c r="C73" s="25"/>
      <c r="D73" s="30">
        <v>632001</v>
      </c>
      <c r="E73" s="38" t="s">
        <v>330</v>
      </c>
      <c r="F73" s="112">
        <v>0</v>
      </c>
      <c r="G73" s="112">
        <v>0</v>
      </c>
      <c r="H73" s="112">
        <v>3400</v>
      </c>
      <c r="I73" s="112">
        <v>3400</v>
      </c>
      <c r="J73" s="112">
        <v>3400</v>
      </c>
      <c r="K73" s="112">
        <v>3400</v>
      </c>
      <c r="L73" s="112">
        <v>3400</v>
      </c>
    </row>
    <row r="74" spans="1:12" s="13" customFormat="1" ht="12.75" customHeight="1" hidden="1" outlineLevel="3">
      <c r="A74" s="24" t="s">
        <v>48</v>
      </c>
      <c r="B74" s="25"/>
      <c r="C74" s="25"/>
      <c r="D74" s="30">
        <v>632001</v>
      </c>
      <c r="E74" s="38" t="s">
        <v>331</v>
      </c>
      <c r="F74" s="112">
        <v>0</v>
      </c>
      <c r="G74" s="112">
        <v>0</v>
      </c>
      <c r="H74" s="112">
        <v>2900</v>
      </c>
      <c r="I74" s="112">
        <v>2900</v>
      </c>
      <c r="J74" s="112">
        <v>3500</v>
      </c>
      <c r="K74" s="112">
        <v>3500</v>
      </c>
      <c r="L74" s="112">
        <v>3500</v>
      </c>
    </row>
    <row r="75" spans="1:12" s="13" customFormat="1" ht="12.75" customHeight="1" hidden="1" outlineLevel="3">
      <c r="A75" s="24" t="s">
        <v>48</v>
      </c>
      <c r="B75" s="25"/>
      <c r="C75" s="25"/>
      <c r="D75" s="30">
        <v>632001</v>
      </c>
      <c r="E75" s="38" t="s">
        <v>332</v>
      </c>
      <c r="F75" s="112">
        <v>0</v>
      </c>
      <c r="G75" s="112">
        <v>0</v>
      </c>
      <c r="H75" s="112">
        <v>8100</v>
      </c>
      <c r="I75" s="112">
        <v>8100</v>
      </c>
      <c r="J75" s="112">
        <v>8100</v>
      </c>
      <c r="K75" s="112">
        <v>8100</v>
      </c>
      <c r="L75" s="112">
        <v>8100</v>
      </c>
    </row>
    <row r="76" spans="1:12" s="13" customFormat="1" ht="12.75" customHeight="1" hidden="1" outlineLevel="3">
      <c r="A76" s="24" t="s">
        <v>48</v>
      </c>
      <c r="B76" s="25"/>
      <c r="C76" s="25"/>
      <c r="D76" s="30">
        <v>632001</v>
      </c>
      <c r="E76" s="38" t="s">
        <v>475</v>
      </c>
      <c r="F76" s="112">
        <v>0</v>
      </c>
      <c r="G76" s="112">
        <v>0</v>
      </c>
      <c r="H76" s="112">
        <v>0</v>
      </c>
      <c r="I76" s="112">
        <v>200</v>
      </c>
      <c r="J76" s="112">
        <v>1200</v>
      </c>
      <c r="K76" s="112">
        <v>1200</v>
      </c>
      <c r="L76" s="112">
        <v>1200</v>
      </c>
    </row>
    <row r="77" spans="1:12" s="13" customFormat="1" ht="12.75" customHeight="1" hidden="1" outlineLevel="3">
      <c r="A77" s="24" t="s">
        <v>48</v>
      </c>
      <c r="B77" s="25"/>
      <c r="C77" s="25"/>
      <c r="D77" s="30">
        <v>632001</v>
      </c>
      <c r="E77" s="38" t="s">
        <v>476</v>
      </c>
      <c r="F77" s="112">
        <v>0</v>
      </c>
      <c r="G77" s="112">
        <v>0</v>
      </c>
      <c r="H77" s="112">
        <v>0</v>
      </c>
      <c r="I77" s="112">
        <v>450</v>
      </c>
      <c r="J77" s="112">
        <v>2600</v>
      </c>
      <c r="K77" s="112">
        <v>2600</v>
      </c>
      <c r="L77" s="112">
        <v>2600</v>
      </c>
    </row>
    <row r="78" spans="1:12" s="13" customFormat="1" ht="12.75" customHeight="1" hidden="1" outlineLevel="3">
      <c r="A78" s="24" t="s">
        <v>48</v>
      </c>
      <c r="B78" s="25"/>
      <c r="C78" s="25"/>
      <c r="D78" s="30">
        <v>632002</v>
      </c>
      <c r="E78" s="38" t="s">
        <v>333</v>
      </c>
      <c r="F78" s="112">
        <v>0</v>
      </c>
      <c r="G78" s="112">
        <v>0</v>
      </c>
      <c r="H78" s="112">
        <v>1100</v>
      </c>
      <c r="I78" s="112">
        <v>1100</v>
      </c>
      <c r="J78" s="112">
        <v>1100</v>
      </c>
      <c r="K78" s="112">
        <v>1100</v>
      </c>
      <c r="L78" s="112">
        <v>1100</v>
      </c>
    </row>
    <row r="79" spans="1:12" s="13" customFormat="1" ht="12.75" customHeight="1" hidden="1" outlineLevel="3">
      <c r="A79" s="24" t="s">
        <v>48</v>
      </c>
      <c r="B79" s="25"/>
      <c r="C79" s="25"/>
      <c r="D79" s="30">
        <v>632002</v>
      </c>
      <c r="E79" s="38" t="s">
        <v>334</v>
      </c>
      <c r="F79" s="112">
        <v>0</v>
      </c>
      <c r="G79" s="112">
        <v>0</v>
      </c>
      <c r="H79" s="112">
        <v>2100</v>
      </c>
      <c r="I79" s="112">
        <v>2100</v>
      </c>
      <c r="J79" s="112">
        <v>2100</v>
      </c>
      <c r="K79" s="112">
        <v>2100</v>
      </c>
      <c r="L79" s="112">
        <v>2100</v>
      </c>
    </row>
    <row r="80" spans="1:12" s="13" customFormat="1" ht="12.75" customHeight="1" hidden="1" outlineLevel="3">
      <c r="A80" s="24" t="s">
        <v>48</v>
      </c>
      <c r="B80" s="25"/>
      <c r="C80" s="25"/>
      <c r="D80" s="30">
        <v>632002</v>
      </c>
      <c r="E80" s="38" t="s">
        <v>477</v>
      </c>
      <c r="F80" s="112">
        <v>0</v>
      </c>
      <c r="G80" s="112">
        <v>0</v>
      </c>
      <c r="H80" s="112">
        <v>0</v>
      </c>
      <c r="I80" s="112">
        <v>50</v>
      </c>
      <c r="J80" s="112">
        <v>200</v>
      </c>
      <c r="K80" s="112">
        <v>200</v>
      </c>
      <c r="L80" s="112">
        <v>200</v>
      </c>
    </row>
    <row r="81" spans="1:12" s="13" customFormat="1" ht="12.75" customHeight="1" outlineLevel="2" collapsed="1">
      <c r="A81" s="24" t="s">
        <v>48</v>
      </c>
      <c r="B81" s="25"/>
      <c r="C81" s="25">
        <v>635</v>
      </c>
      <c r="D81" s="25"/>
      <c r="E81" s="111" t="s">
        <v>211</v>
      </c>
      <c r="F81" s="112">
        <f>SUM(F82:F83)</f>
        <v>0</v>
      </c>
      <c r="G81" s="112">
        <f aca="true" t="shared" si="38" ref="G81:L81">SUM(G82:G83)</f>
        <v>0</v>
      </c>
      <c r="H81" s="112">
        <f t="shared" si="38"/>
        <v>2000</v>
      </c>
      <c r="I81" s="112">
        <f t="shared" si="38"/>
        <v>2100</v>
      </c>
      <c r="J81" s="112">
        <f t="shared" si="38"/>
        <v>2000</v>
      </c>
      <c r="K81" s="112">
        <f t="shared" si="38"/>
        <v>2000</v>
      </c>
      <c r="L81" s="112">
        <f t="shared" si="38"/>
        <v>2000</v>
      </c>
    </row>
    <row r="82" spans="1:12" s="13" customFormat="1" ht="12.75" customHeight="1" hidden="1" outlineLevel="3">
      <c r="A82" s="24" t="s">
        <v>48</v>
      </c>
      <c r="B82" s="25"/>
      <c r="C82" s="25"/>
      <c r="D82" s="25">
        <v>635005</v>
      </c>
      <c r="E82" s="111" t="s">
        <v>478</v>
      </c>
      <c r="F82" s="112">
        <v>0</v>
      </c>
      <c r="G82" s="112">
        <v>0</v>
      </c>
      <c r="H82" s="112">
        <v>0</v>
      </c>
      <c r="I82" s="112">
        <v>100</v>
      </c>
      <c r="J82" s="112">
        <v>0</v>
      </c>
      <c r="K82" s="112">
        <v>0</v>
      </c>
      <c r="L82" s="112">
        <v>0</v>
      </c>
    </row>
    <row r="83" spans="1:12" s="13" customFormat="1" ht="12.75" customHeight="1" hidden="1" outlineLevel="3">
      <c r="A83" s="24" t="s">
        <v>48</v>
      </c>
      <c r="B83" s="25"/>
      <c r="C83" s="25"/>
      <c r="D83" s="25">
        <v>635006</v>
      </c>
      <c r="E83" s="23" t="s">
        <v>474</v>
      </c>
      <c r="F83" s="112">
        <v>0</v>
      </c>
      <c r="G83" s="112">
        <v>0</v>
      </c>
      <c r="H83" s="112">
        <v>2000</v>
      </c>
      <c r="I83" s="112">
        <v>2000</v>
      </c>
      <c r="J83" s="112">
        <v>2000</v>
      </c>
      <c r="K83" s="112">
        <v>2000</v>
      </c>
      <c r="L83" s="112">
        <v>2000</v>
      </c>
    </row>
    <row r="84" spans="1:12" s="13" customFormat="1" ht="12.75" customHeight="1" outlineLevel="2" collapsed="1">
      <c r="A84" s="24" t="s">
        <v>48</v>
      </c>
      <c r="B84" s="25"/>
      <c r="C84" s="25">
        <v>636</v>
      </c>
      <c r="D84" s="25"/>
      <c r="E84" s="111" t="s">
        <v>213</v>
      </c>
      <c r="F84" s="112">
        <f aca="true" t="shared" si="39" ref="F84:L84">SUM(F85:F86)</f>
        <v>2436.9</v>
      </c>
      <c r="G84" s="112">
        <f t="shared" si="39"/>
        <v>2260.2</v>
      </c>
      <c r="H84" s="112">
        <f aca="true" t="shared" si="40" ref="H84:I84">SUM(H85:H86)</f>
        <v>527</v>
      </c>
      <c r="I84" s="112">
        <f t="shared" si="40"/>
        <v>527</v>
      </c>
      <c r="J84" s="112">
        <f t="shared" si="39"/>
        <v>665</v>
      </c>
      <c r="K84" s="112">
        <f aca="true" t="shared" si="41" ref="K84">SUM(K85:K86)</f>
        <v>665</v>
      </c>
      <c r="L84" s="112">
        <f t="shared" si="39"/>
        <v>665</v>
      </c>
    </row>
    <row r="85" spans="1:12" s="13" customFormat="1" ht="12.75" customHeight="1" hidden="1" outlineLevel="3">
      <c r="A85" s="24" t="s">
        <v>48</v>
      </c>
      <c r="B85" s="25"/>
      <c r="C85" s="25"/>
      <c r="D85" s="25">
        <v>636001</v>
      </c>
      <c r="E85" s="23" t="s">
        <v>483</v>
      </c>
      <c r="F85" s="112">
        <v>526.59</v>
      </c>
      <c r="G85" s="112">
        <v>526.59</v>
      </c>
      <c r="H85" s="112">
        <v>527</v>
      </c>
      <c r="I85" s="112">
        <v>527</v>
      </c>
      <c r="J85" s="112">
        <f>527+38+100</f>
        <v>665</v>
      </c>
      <c r="K85" s="112">
        <f aca="true" t="shared" si="42" ref="K85:L85">527+38+100</f>
        <v>665</v>
      </c>
      <c r="L85" s="112">
        <f t="shared" si="42"/>
        <v>665</v>
      </c>
    </row>
    <row r="86" spans="1:12" s="13" customFormat="1" ht="12.75" customHeight="1" hidden="1" outlineLevel="3">
      <c r="A86" s="24" t="s">
        <v>48</v>
      </c>
      <c r="B86" s="25"/>
      <c r="C86" s="25"/>
      <c r="D86" s="25">
        <v>636002</v>
      </c>
      <c r="E86" s="23" t="s">
        <v>359</v>
      </c>
      <c r="F86" s="112">
        <v>1910.31</v>
      </c>
      <c r="G86" s="112">
        <v>1733.61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</row>
    <row r="87" spans="1:12" s="13" customFormat="1" ht="12.75" customHeight="1" outlineLevel="2" collapsed="1">
      <c r="A87" s="24" t="s">
        <v>48</v>
      </c>
      <c r="B87" s="25"/>
      <c r="C87" s="24" t="s">
        <v>177</v>
      </c>
      <c r="D87" s="25"/>
      <c r="E87" s="23" t="s">
        <v>216</v>
      </c>
      <c r="F87" s="112">
        <f>SUM(F88:F90)</f>
        <v>3376.04</v>
      </c>
      <c r="G87" s="112">
        <f aca="true" t="shared" si="43" ref="G87:L87">SUM(G88:G90)</f>
        <v>3829.34</v>
      </c>
      <c r="H87" s="112">
        <f t="shared" si="43"/>
        <v>6500</v>
      </c>
      <c r="I87" s="112">
        <f t="shared" si="43"/>
        <v>6500</v>
      </c>
      <c r="J87" s="112">
        <f t="shared" si="43"/>
        <v>9500</v>
      </c>
      <c r="K87" s="112">
        <f t="shared" si="43"/>
        <v>9500</v>
      </c>
      <c r="L87" s="112">
        <f t="shared" si="43"/>
        <v>9500</v>
      </c>
    </row>
    <row r="88" spans="1:12" s="13" customFormat="1" ht="12.75" customHeight="1" hidden="1" outlineLevel="3">
      <c r="A88" s="24" t="s">
        <v>48</v>
      </c>
      <c r="B88" s="25"/>
      <c r="C88" s="24"/>
      <c r="D88" s="25">
        <v>637004</v>
      </c>
      <c r="E88" s="23" t="s">
        <v>218</v>
      </c>
      <c r="F88" s="112">
        <v>0</v>
      </c>
      <c r="G88" s="112">
        <v>0</v>
      </c>
      <c r="H88" s="112">
        <v>0</v>
      </c>
      <c r="I88" s="112">
        <v>0</v>
      </c>
      <c r="J88" s="112">
        <v>4000</v>
      </c>
      <c r="K88" s="112">
        <v>4000</v>
      </c>
      <c r="L88" s="112">
        <v>4000</v>
      </c>
    </row>
    <row r="89" spans="1:12" s="13" customFormat="1" ht="12.75" customHeight="1" hidden="1" outlineLevel="3">
      <c r="A89" s="24" t="s">
        <v>48</v>
      </c>
      <c r="B89" s="25"/>
      <c r="C89" s="24"/>
      <c r="D89" s="25">
        <v>637011</v>
      </c>
      <c r="E89" s="23" t="s">
        <v>335</v>
      </c>
      <c r="F89" s="112">
        <v>0</v>
      </c>
      <c r="G89" s="112">
        <v>0</v>
      </c>
      <c r="H89" s="112">
        <v>2000</v>
      </c>
      <c r="I89" s="112">
        <v>2000</v>
      </c>
      <c r="J89" s="112">
        <v>1000</v>
      </c>
      <c r="K89" s="112">
        <v>1000</v>
      </c>
      <c r="L89" s="112">
        <v>1000</v>
      </c>
    </row>
    <row r="90" spans="1:12" s="13" customFormat="1" ht="12.75" customHeight="1" hidden="1" outlineLevel="3">
      <c r="A90" s="24" t="s">
        <v>48</v>
      </c>
      <c r="B90" s="25"/>
      <c r="C90" s="25"/>
      <c r="D90" s="25">
        <v>637015</v>
      </c>
      <c r="E90" s="23" t="s">
        <v>253</v>
      </c>
      <c r="F90" s="112">
        <v>3376.04</v>
      </c>
      <c r="G90" s="112">
        <v>3829.34</v>
      </c>
      <c r="H90" s="112">
        <v>4500</v>
      </c>
      <c r="I90" s="112">
        <v>4500</v>
      </c>
      <c r="J90" s="112">
        <v>4500</v>
      </c>
      <c r="K90" s="112">
        <v>4500</v>
      </c>
      <c r="L90" s="112">
        <v>4500</v>
      </c>
    </row>
    <row r="91" spans="1:12" ht="15.75" customHeight="1">
      <c r="A91" s="179" t="s">
        <v>237</v>
      </c>
      <c r="B91" s="180"/>
      <c r="C91" s="181"/>
      <c r="D91" s="115" t="s">
        <v>410</v>
      </c>
      <c r="E91" s="116"/>
      <c r="F91" s="110">
        <f aca="true" t="shared" si="44" ref="F91:L91">F92</f>
        <v>98.51</v>
      </c>
      <c r="G91" s="110">
        <f t="shared" si="44"/>
        <v>1654.71</v>
      </c>
      <c r="H91" s="110">
        <f t="shared" si="44"/>
        <v>6500</v>
      </c>
      <c r="I91" s="110">
        <f t="shared" si="44"/>
        <v>13500</v>
      </c>
      <c r="J91" s="110">
        <f t="shared" si="44"/>
        <v>13200</v>
      </c>
      <c r="K91" s="110">
        <f t="shared" si="44"/>
        <v>13200</v>
      </c>
      <c r="L91" s="110">
        <f t="shared" si="44"/>
        <v>13200</v>
      </c>
    </row>
    <row r="92" spans="1:12" ht="12.75" customHeight="1" outlineLevel="1">
      <c r="A92" s="24" t="s">
        <v>48</v>
      </c>
      <c r="B92" s="25">
        <v>630</v>
      </c>
      <c r="C92" s="24"/>
      <c r="D92" s="25"/>
      <c r="E92" s="111" t="s">
        <v>221</v>
      </c>
      <c r="F92" s="112">
        <f aca="true" t="shared" si="45" ref="F92:L92">F93+F97+F101+F103</f>
        <v>98.51</v>
      </c>
      <c r="G92" s="112">
        <f t="shared" si="45"/>
        <v>1654.71</v>
      </c>
      <c r="H92" s="112">
        <f t="shared" si="45"/>
        <v>6500</v>
      </c>
      <c r="I92" s="112">
        <f t="shared" si="45"/>
        <v>13500</v>
      </c>
      <c r="J92" s="112">
        <f t="shared" si="45"/>
        <v>13200</v>
      </c>
      <c r="K92" s="112">
        <f t="shared" si="45"/>
        <v>13200</v>
      </c>
      <c r="L92" s="112">
        <f t="shared" si="45"/>
        <v>13200</v>
      </c>
    </row>
    <row r="93" spans="1:12" ht="12.75" customHeight="1" outlineLevel="2">
      <c r="A93" s="24" t="s">
        <v>48</v>
      </c>
      <c r="B93" s="25"/>
      <c r="C93" s="24" t="s">
        <v>183</v>
      </c>
      <c r="D93" s="25"/>
      <c r="E93" s="111" t="s">
        <v>207</v>
      </c>
      <c r="F93" s="112">
        <f aca="true" t="shared" si="46" ref="F93:L93">SUM(F94:F96)</f>
        <v>0</v>
      </c>
      <c r="G93" s="112">
        <f t="shared" si="46"/>
        <v>1654.71</v>
      </c>
      <c r="H93" s="112">
        <f t="shared" si="46"/>
        <v>3000</v>
      </c>
      <c r="I93" s="112">
        <f t="shared" si="46"/>
        <v>3500</v>
      </c>
      <c r="J93" s="112">
        <f t="shared" si="46"/>
        <v>2600</v>
      </c>
      <c r="K93" s="112">
        <f t="shared" si="46"/>
        <v>2600</v>
      </c>
      <c r="L93" s="112">
        <f t="shared" si="46"/>
        <v>2600</v>
      </c>
    </row>
    <row r="94" spans="1:12" ht="12.75" customHeight="1" hidden="1" outlineLevel="3">
      <c r="A94" s="24" t="s">
        <v>48</v>
      </c>
      <c r="B94" s="25"/>
      <c r="C94" s="24"/>
      <c r="D94" s="25">
        <v>633002</v>
      </c>
      <c r="E94" s="111" t="s">
        <v>2</v>
      </c>
      <c r="F94" s="112">
        <v>0</v>
      </c>
      <c r="G94" s="112">
        <v>1654.71</v>
      </c>
      <c r="H94" s="112">
        <v>2000</v>
      </c>
      <c r="I94" s="112">
        <v>2500</v>
      </c>
      <c r="J94" s="112">
        <v>2000</v>
      </c>
      <c r="K94" s="112">
        <v>2000</v>
      </c>
      <c r="L94" s="112">
        <v>2000</v>
      </c>
    </row>
    <row r="95" spans="1:12" ht="12.75" customHeight="1" hidden="1" outlineLevel="3">
      <c r="A95" s="24" t="s">
        <v>48</v>
      </c>
      <c r="B95" s="25"/>
      <c r="C95" s="24"/>
      <c r="D95" s="25">
        <v>633006</v>
      </c>
      <c r="E95" s="111" t="s">
        <v>3</v>
      </c>
      <c r="F95" s="112">
        <v>0</v>
      </c>
      <c r="G95" s="112">
        <v>0</v>
      </c>
      <c r="H95" s="112">
        <v>0</v>
      </c>
      <c r="I95" s="112">
        <v>0</v>
      </c>
      <c r="J95" s="112">
        <v>100</v>
      </c>
      <c r="K95" s="112">
        <v>100</v>
      </c>
      <c r="L95" s="112">
        <v>100</v>
      </c>
    </row>
    <row r="96" spans="1:12" ht="12.75" customHeight="1" hidden="1" outlineLevel="3">
      <c r="A96" s="24" t="s">
        <v>48</v>
      </c>
      <c r="B96" s="25"/>
      <c r="C96" s="24"/>
      <c r="D96" s="25">
        <v>633013</v>
      </c>
      <c r="E96" s="111" t="s">
        <v>449</v>
      </c>
      <c r="F96" s="112">
        <v>0</v>
      </c>
      <c r="G96" s="112">
        <v>0</v>
      </c>
      <c r="H96" s="112">
        <v>1000</v>
      </c>
      <c r="I96" s="112">
        <v>1000</v>
      </c>
      <c r="J96" s="112">
        <v>500</v>
      </c>
      <c r="K96" s="112">
        <v>500</v>
      </c>
      <c r="L96" s="112">
        <v>500</v>
      </c>
    </row>
    <row r="97" spans="1:12" ht="12.75" customHeight="1" outlineLevel="2" collapsed="1">
      <c r="A97" s="24" t="s">
        <v>48</v>
      </c>
      <c r="B97" s="25"/>
      <c r="C97" s="24" t="s">
        <v>185</v>
      </c>
      <c r="D97" s="25"/>
      <c r="E97" s="111" t="s">
        <v>211</v>
      </c>
      <c r="F97" s="112">
        <f>SUM(F98:F100)</f>
        <v>41.27</v>
      </c>
      <c r="G97" s="112">
        <f>SUM(G98:G100)</f>
        <v>0</v>
      </c>
      <c r="H97" s="112">
        <f aca="true" t="shared" si="47" ref="H97:I97">SUM(H98:H100)</f>
        <v>2000</v>
      </c>
      <c r="I97" s="112">
        <f t="shared" si="47"/>
        <v>8000</v>
      </c>
      <c r="J97" s="112">
        <f>SUM(J98:J100)</f>
        <v>8600</v>
      </c>
      <c r="K97" s="112">
        <f aca="true" t="shared" si="48" ref="K97">SUM(K98:K100)</f>
        <v>8600</v>
      </c>
      <c r="L97" s="112">
        <f>SUM(L98:L100)</f>
        <v>8600</v>
      </c>
    </row>
    <row r="98" spans="1:12" ht="12.75" customHeight="1" hidden="1" outlineLevel="3">
      <c r="A98" s="24" t="s">
        <v>48</v>
      </c>
      <c r="B98" s="25"/>
      <c r="C98" s="24"/>
      <c r="D98" s="25">
        <v>635002</v>
      </c>
      <c r="E98" s="111" t="s">
        <v>360</v>
      </c>
      <c r="F98" s="112">
        <v>41.27</v>
      </c>
      <c r="G98" s="112">
        <v>0</v>
      </c>
      <c r="H98" s="112">
        <v>0</v>
      </c>
      <c r="I98" s="112">
        <v>0</v>
      </c>
      <c r="J98" s="112">
        <v>0</v>
      </c>
      <c r="K98" s="112">
        <v>0</v>
      </c>
      <c r="L98" s="112">
        <v>0</v>
      </c>
    </row>
    <row r="99" spans="1:12" ht="12.75" customHeight="1" hidden="1" outlineLevel="3">
      <c r="A99" s="24" t="s">
        <v>48</v>
      </c>
      <c r="B99" s="25"/>
      <c r="C99" s="25"/>
      <c r="D99" s="25">
        <v>635009</v>
      </c>
      <c r="E99" s="111" t="s">
        <v>376</v>
      </c>
      <c r="F99" s="112">
        <v>0</v>
      </c>
      <c r="G99" s="112">
        <v>0</v>
      </c>
      <c r="H99" s="112">
        <v>2000</v>
      </c>
      <c r="I99" s="112">
        <v>2000</v>
      </c>
      <c r="J99" s="112">
        <v>2000</v>
      </c>
      <c r="K99" s="112">
        <v>2000</v>
      </c>
      <c r="L99" s="112">
        <v>2000</v>
      </c>
    </row>
    <row r="100" spans="1:12" ht="12.75" customHeight="1" hidden="1" outlineLevel="3">
      <c r="A100" s="24" t="s">
        <v>48</v>
      </c>
      <c r="B100" s="25"/>
      <c r="C100" s="25"/>
      <c r="D100" s="25">
        <v>635009</v>
      </c>
      <c r="E100" s="111" t="s">
        <v>479</v>
      </c>
      <c r="F100" s="112">
        <v>0</v>
      </c>
      <c r="G100" s="112">
        <v>0</v>
      </c>
      <c r="H100" s="112">
        <v>0</v>
      </c>
      <c r="I100" s="112">
        <v>6000</v>
      </c>
      <c r="J100" s="112">
        <v>6600</v>
      </c>
      <c r="K100" s="112">
        <v>6600</v>
      </c>
      <c r="L100" s="112">
        <v>6600</v>
      </c>
    </row>
    <row r="101" spans="1:12" ht="12.75" customHeight="1" outlineLevel="2" collapsed="1">
      <c r="A101" s="24" t="s">
        <v>48</v>
      </c>
      <c r="B101" s="25"/>
      <c r="C101" s="25">
        <v>636</v>
      </c>
      <c r="D101" s="25"/>
      <c r="E101" s="111" t="s">
        <v>213</v>
      </c>
      <c r="F101" s="112">
        <f aca="true" t="shared" si="49" ref="F101:L101">F102</f>
        <v>0</v>
      </c>
      <c r="G101" s="112">
        <f t="shared" si="49"/>
        <v>0</v>
      </c>
      <c r="H101" s="112">
        <f t="shared" si="49"/>
        <v>1500</v>
      </c>
      <c r="I101" s="112">
        <f t="shared" si="49"/>
        <v>2000</v>
      </c>
      <c r="J101" s="112">
        <f t="shared" si="49"/>
        <v>2000</v>
      </c>
      <c r="K101" s="112">
        <f t="shared" si="49"/>
        <v>2000</v>
      </c>
      <c r="L101" s="112">
        <f t="shared" si="49"/>
        <v>2000</v>
      </c>
    </row>
    <row r="102" spans="1:12" ht="12.75" customHeight="1" hidden="1" outlineLevel="3">
      <c r="A102" s="24" t="s">
        <v>48</v>
      </c>
      <c r="B102" s="25"/>
      <c r="C102" s="25"/>
      <c r="D102" s="25">
        <v>636002</v>
      </c>
      <c r="E102" s="111" t="s">
        <v>186</v>
      </c>
      <c r="F102" s="112">
        <v>0</v>
      </c>
      <c r="G102" s="112">
        <v>0</v>
      </c>
      <c r="H102" s="112">
        <v>1500</v>
      </c>
      <c r="I102" s="112">
        <v>2000</v>
      </c>
      <c r="J102" s="112">
        <v>2000</v>
      </c>
      <c r="K102" s="112">
        <v>2000</v>
      </c>
      <c r="L102" s="112">
        <v>2000</v>
      </c>
    </row>
    <row r="103" spans="1:12" ht="12.75" customHeight="1" outlineLevel="2" collapsed="1">
      <c r="A103" s="24" t="s">
        <v>48</v>
      </c>
      <c r="B103" s="25"/>
      <c r="C103" s="25">
        <v>637</v>
      </c>
      <c r="D103" s="25"/>
      <c r="E103" s="111" t="s">
        <v>216</v>
      </c>
      <c r="F103" s="112">
        <f aca="true" t="shared" si="50" ref="F103:L103">F104</f>
        <v>57.24</v>
      </c>
      <c r="G103" s="112">
        <f t="shared" si="50"/>
        <v>0</v>
      </c>
      <c r="H103" s="112">
        <f t="shared" si="50"/>
        <v>0</v>
      </c>
      <c r="I103" s="112">
        <f t="shared" si="50"/>
        <v>0</v>
      </c>
      <c r="J103" s="112">
        <f t="shared" si="50"/>
        <v>0</v>
      </c>
      <c r="K103" s="112">
        <f t="shared" si="50"/>
        <v>0</v>
      </c>
      <c r="L103" s="112">
        <f t="shared" si="50"/>
        <v>0</v>
      </c>
    </row>
    <row r="104" spans="1:12" ht="12.75" customHeight="1" hidden="1" outlineLevel="3">
      <c r="A104" s="24" t="s">
        <v>48</v>
      </c>
      <c r="B104" s="25"/>
      <c r="C104" s="25"/>
      <c r="D104" s="25">
        <v>637003</v>
      </c>
      <c r="E104" s="111" t="s">
        <v>290</v>
      </c>
      <c r="F104" s="112">
        <v>57.24</v>
      </c>
      <c r="G104" s="112">
        <v>0</v>
      </c>
      <c r="H104" s="112">
        <v>0</v>
      </c>
      <c r="I104" s="112">
        <v>0</v>
      </c>
      <c r="J104" s="112">
        <v>0</v>
      </c>
      <c r="K104" s="112">
        <v>0</v>
      </c>
      <c r="L104" s="112">
        <v>0</v>
      </c>
    </row>
    <row r="105" spans="1:12" ht="15.75" customHeight="1">
      <c r="A105" s="179" t="s">
        <v>156</v>
      </c>
      <c r="B105" s="180"/>
      <c r="C105" s="181"/>
      <c r="D105" s="115" t="s">
        <v>24</v>
      </c>
      <c r="E105" s="116"/>
      <c r="F105" s="110">
        <f aca="true" t="shared" si="51" ref="F105:L105">F106</f>
        <v>657</v>
      </c>
      <c r="G105" s="110">
        <f t="shared" si="51"/>
        <v>874</v>
      </c>
      <c r="H105" s="110">
        <f t="shared" si="51"/>
        <v>1500</v>
      </c>
      <c r="I105" s="110">
        <f t="shared" si="51"/>
        <v>2000</v>
      </c>
      <c r="J105" s="110">
        <f t="shared" si="51"/>
        <v>1700</v>
      </c>
      <c r="K105" s="110">
        <f t="shared" si="51"/>
        <v>1700</v>
      </c>
      <c r="L105" s="110">
        <f t="shared" si="51"/>
        <v>1700</v>
      </c>
    </row>
    <row r="106" spans="1:12" ht="12.75" customHeight="1" outlineLevel="1">
      <c r="A106" s="24" t="s">
        <v>95</v>
      </c>
      <c r="B106" s="25">
        <v>630</v>
      </c>
      <c r="C106" s="24"/>
      <c r="D106" s="25"/>
      <c r="E106" s="111" t="s">
        <v>221</v>
      </c>
      <c r="F106" s="112">
        <f aca="true" t="shared" si="52" ref="F106:L106">F107+F109</f>
        <v>657</v>
      </c>
      <c r="G106" s="112">
        <f t="shared" si="52"/>
        <v>874</v>
      </c>
      <c r="H106" s="112">
        <f t="shared" si="52"/>
        <v>1500</v>
      </c>
      <c r="I106" s="112">
        <f t="shared" si="52"/>
        <v>2000</v>
      </c>
      <c r="J106" s="112">
        <f t="shared" si="52"/>
        <v>1700</v>
      </c>
      <c r="K106" s="112">
        <f t="shared" si="52"/>
        <v>1700</v>
      </c>
      <c r="L106" s="112">
        <f t="shared" si="52"/>
        <v>1700</v>
      </c>
    </row>
    <row r="107" spans="1:12" ht="12.75" customHeight="1" outlineLevel="2">
      <c r="A107" s="24" t="s">
        <v>95</v>
      </c>
      <c r="B107" s="25"/>
      <c r="C107" s="24" t="s">
        <v>183</v>
      </c>
      <c r="D107" s="25"/>
      <c r="E107" s="111" t="s">
        <v>207</v>
      </c>
      <c r="F107" s="112">
        <f aca="true" t="shared" si="53" ref="F107:L107">F108</f>
        <v>0</v>
      </c>
      <c r="G107" s="112">
        <f t="shared" si="53"/>
        <v>0</v>
      </c>
      <c r="H107" s="112">
        <f t="shared" si="53"/>
        <v>500</v>
      </c>
      <c r="I107" s="112">
        <f t="shared" si="53"/>
        <v>500</v>
      </c>
      <c r="J107" s="112">
        <f t="shared" si="53"/>
        <v>500</v>
      </c>
      <c r="K107" s="112">
        <f t="shared" si="53"/>
        <v>500</v>
      </c>
      <c r="L107" s="112">
        <f t="shared" si="53"/>
        <v>500</v>
      </c>
    </row>
    <row r="108" spans="1:12" ht="12.75" customHeight="1" hidden="1" outlineLevel="3">
      <c r="A108" s="24" t="s">
        <v>95</v>
      </c>
      <c r="B108" s="25"/>
      <c r="C108" s="24"/>
      <c r="D108" s="25">
        <v>633009</v>
      </c>
      <c r="E108" s="120" t="s">
        <v>184</v>
      </c>
      <c r="F108" s="112">
        <v>0</v>
      </c>
      <c r="G108" s="112">
        <v>0</v>
      </c>
      <c r="H108" s="112">
        <v>500</v>
      </c>
      <c r="I108" s="112">
        <v>500</v>
      </c>
      <c r="J108" s="112">
        <v>500</v>
      </c>
      <c r="K108" s="112">
        <v>500</v>
      </c>
      <c r="L108" s="112">
        <v>500</v>
      </c>
    </row>
    <row r="109" spans="1:12" ht="12.75" customHeight="1" outlineLevel="2" collapsed="1">
      <c r="A109" s="24" t="s">
        <v>95</v>
      </c>
      <c r="B109" s="25"/>
      <c r="C109" s="24" t="s">
        <v>177</v>
      </c>
      <c r="D109" s="25"/>
      <c r="E109" s="120" t="s">
        <v>216</v>
      </c>
      <c r="F109" s="112">
        <f aca="true" t="shared" si="54" ref="F109:L109">F110</f>
        <v>657</v>
      </c>
      <c r="G109" s="112">
        <f t="shared" si="54"/>
        <v>874</v>
      </c>
      <c r="H109" s="112">
        <f t="shared" si="54"/>
        <v>1000</v>
      </c>
      <c r="I109" s="112">
        <f t="shared" si="54"/>
        <v>1500</v>
      </c>
      <c r="J109" s="112">
        <f t="shared" si="54"/>
        <v>1200</v>
      </c>
      <c r="K109" s="112">
        <f t="shared" si="54"/>
        <v>1200</v>
      </c>
      <c r="L109" s="112">
        <f t="shared" si="54"/>
        <v>1200</v>
      </c>
    </row>
    <row r="110" spans="1:12" ht="12.75" customHeight="1" hidden="1" outlineLevel="3">
      <c r="A110" s="24" t="s">
        <v>95</v>
      </c>
      <c r="B110" s="25"/>
      <c r="C110" s="24"/>
      <c r="D110" s="25">
        <v>637001</v>
      </c>
      <c r="E110" s="120" t="s">
        <v>361</v>
      </c>
      <c r="F110" s="112">
        <v>657</v>
      </c>
      <c r="G110" s="112">
        <v>874</v>
      </c>
      <c r="H110" s="112">
        <v>1000</v>
      </c>
      <c r="I110" s="112">
        <v>1500</v>
      </c>
      <c r="J110" s="112">
        <v>1200</v>
      </c>
      <c r="K110" s="112">
        <v>1200</v>
      </c>
      <c r="L110" s="112">
        <v>1200</v>
      </c>
    </row>
    <row r="111" spans="1:12" ht="12.75">
      <c r="A111" s="88"/>
      <c r="B111" s="117"/>
      <c r="C111" s="117"/>
      <c r="D111" s="117"/>
      <c r="E111" s="117"/>
      <c r="F111" s="118"/>
      <c r="G111" s="118"/>
      <c r="H111" s="118"/>
      <c r="I111" s="118"/>
      <c r="J111" s="118"/>
      <c r="K111" s="118"/>
      <c r="L111" s="118"/>
    </row>
    <row r="112" spans="1:12" ht="18.75">
      <c r="A112" s="171" t="s">
        <v>164</v>
      </c>
      <c r="B112" s="171"/>
      <c r="C112" s="171"/>
      <c r="D112" s="171"/>
      <c r="E112" s="171"/>
      <c r="F112" s="119">
        <f>F113+F130+F142+F150</f>
        <v>3816.9</v>
      </c>
      <c r="G112" s="119">
        <f aca="true" t="shared" si="55" ref="G112:L112">G113+G130+G142+G150</f>
        <v>0</v>
      </c>
      <c r="H112" s="119">
        <f t="shared" si="55"/>
        <v>7900</v>
      </c>
      <c r="I112" s="119">
        <f t="shared" si="55"/>
        <v>10145.220000000001</v>
      </c>
      <c r="J112" s="119">
        <f t="shared" si="55"/>
        <v>11660</v>
      </c>
      <c r="K112" s="119">
        <f t="shared" si="55"/>
        <v>11810</v>
      </c>
      <c r="L112" s="119">
        <f t="shared" si="55"/>
        <v>11960</v>
      </c>
    </row>
    <row r="113" spans="1:12" ht="15.75" customHeight="1">
      <c r="A113" s="182" t="s">
        <v>254</v>
      </c>
      <c r="B113" s="182"/>
      <c r="C113" s="182"/>
      <c r="D113" s="108" t="s">
        <v>13</v>
      </c>
      <c r="E113" s="108"/>
      <c r="F113" s="110">
        <f aca="true" t="shared" si="56" ref="F113:L113">F114+F116+F125</f>
        <v>3816.9</v>
      </c>
      <c r="G113" s="110">
        <f t="shared" si="56"/>
        <v>0</v>
      </c>
      <c r="H113" s="110">
        <f aca="true" t="shared" si="57" ref="H113:I113">H114+H116+H125</f>
        <v>3260</v>
      </c>
      <c r="I113" s="110">
        <f t="shared" si="57"/>
        <v>3513.96</v>
      </c>
      <c r="J113" s="110">
        <f t="shared" si="56"/>
        <v>3600</v>
      </c>
      <c r="K113" s="110">
        <f aca="true" t="shared" si="58" ref="K113">K114+K116+K125</f>
        <v>3700</v>
      </c>
      <c r="L113" s="110">
        <f t="shared" si="56"/>
        <v>3800</v>
      </c>
    </row>
    <row r="114" spans="1:12" ht="12.75" customHeight="1" outlineLevel="1">
      <c r="A114" s="24" t="s">
        <v>48</v>
      </c>
      <c r="B114" s="25">
        <v>610</v>
      </c>
      <c r="C114" s="24"/>
      <c r="D114" s="25"/>
      <c r="E114" s="111" t="s">
        <v>321</v>
      </c>
      <c r="F114" s="112">
        <f aca="true" t="shared" si="59" ref="F114:L114">F115</f>
        <v>1200</v>
      </c>
      <c r="G114" s="112">
        <f t="shared" si="59"/>
        <v>0</v>
      </c>
      <c r="H114" s="112">
        <f t="shared" si="59"/>
        <v>2415</v>
      </c>
      <c r="I114" s="112">
        <f t="shared" si="59"/>
        <v>2556</v>
      </c>
      <c r="J114" s="112">
        <f t="shared" si="59"/>
        <v>2668</v>
      </c>
      <c r="K114" s="112">
        <f t="shared" si="59"/>
        <v>2742</v>
      </c>
      <c r="L114" s="112">
        <f t="shared" si="59"/>
        <v>2816</v>
      </c>
    </row>
    <row r="115" spans="1:12" ht="12.75" customHeight="1" outlineLevel="2">
      <c r="A115" s="24" t="s">
        <v>48</v>
      </c>
      <c r="B115" s="25"/>
      <c r="C115" s="25">
        <v>611</v>
      </c>
      <c r="D115" s="25"/>
      <c r="E115" s="111" t="s">
        <v>0</v>
      </c>
      <c r="F115" s="112">
        <v>1200</v>
      </c>
      <c r="G115" s="112">
        <v>0</v>
      </c>
      <c r="H115" s="112">
        <v>2415</v>
      </c>
      <c r="I115" s="112">
        <v>2556</v>
      </c>
      <c r="J115" s="112">
        <v>2668</v>
      </c>
      <c r="K115" s="112">
        <v>2742</v>
      </c>
      <c r="L115" s="112">
        <v>2816</v>
      </c>
    </row>
    <row r="116" spans="1:12" ht="12.75" customHeight="1" outlineLevel="1">
      <c r="A116" s="24" t="s">
        <v>48</v>
      </c>
      <c r="B116" s="25">
        <v>620</v>
      </c>
      <c r="C116" s="25"/>
      <c r="D116" s="25"/>
      <c r="E116" s="111" t="s">
        <v>194</v>
      </c>
      <c r="F116" s="112">
        <f aca="true" t="shared" si="60" ref="F116:L116">SUM(F117:F118)</f>
        <v>647.46</v>
      </c>
      <c r="G116" s="112">
        <f t="shared" si="60"/>
        <v>0</v>
      </c>
      <c r="H116" s="112">
        <f aca="true" t="shared" si="61" ref="H116:I116">SUM(H117:H118)</f>
        <v>845</v>
      </c>
      <c r="I116" s="112">
        <f t="shared" si="61"/>
        <v>957.96</v>
      </c>
      <c r="J116" s="112">
        <f t="shared" si="60"/>
        <v>932</v>
      </c>
      <c r="K116" s="112">
        <f aca="true" t="shared" si="62" ref="K116">SUM(K117:K118)</f>
        <v>958</v>
      </c>
      <c r="L116" s="112">
        <f t="shared" si="60"/>
        <v>984</v>
      </c>
    </row>
    <row r="117" spans="1:12" ht="12.75" customHeight="1" outlineLevel="2">
      <c r="A117" s="24" t="s">
        <v>48</v>
      </c>
      <c r="B117" s="25"/>
      <c r="C117" s="24" t="s">
        <v>179</v>
      </c>
      <c r="D117" s="25"/>
      <c r="E117" s="111" t="s">
        <v>196</v>
      </c>
      <c r="F117" s="112">
        <v>0</v>
      </c>
      <c r="G117" s="112">
        <v>0</v>
      </c>
      <c r="H117" s="112">
        <v>242</v>
      </c>
      <c r="I117" s="112">
        <v>255.5</v>
      </c>
      <c r="J117" s="112">
        <v>267</v>
      </c>
      <c r="K117" s="112">
        <v>274</v>
      </c>
      <c r="L117" s="112">
        <v>282</v>
      </c>
    </row>
    <row r="118" spans="1:12" ht="12.75" customHeight="1" outlineLevel="2">
      <c r="A118" s="24" t="s">
        <v>48</v>
      </c>
      <c r="B118" s="25"/>
      <c r="C118" s="24" t="s">
        <v>180</v>
      </c>
      <c r="D118" s="25"/>
      <c r="E118" s="111" t="s">
        <v>197</v>
      </c>
      <c r="F118" s="112">
        <f aca="true" t="shared" si="63" ref="F118:L118">SUM(F119:F124)</f>
        <v>647.46</v>
      </c>
      <c r="G118" s="112">
        <f t="shared" si="63"/>
        <v>0</v>
      </c>
      <c r="H118" s="112">
        <f aca="true" t="shared" si="64" ref="H118:I118">SUM(H119:H124)</f>
        <v>603</v>
      </c>
      <c r="I118" s="112">
        <f t="shared" si="64"/>
        <v>702.46</v>
      </c>
      <c r="J118" s="112">
        <f t="shared" si="63"/>
        <v>665</v>
      </c>
      <c r="K118" s="112">
        <f aca="true" t="shared" si="65" ref="K118">SUM(K119:K124)</f>
        <v>684</v>
      </c>
      <c r="L118" s="112">
        <f t="shared" si="63"/>
        <v>702</v>
      </c>
    </row>
    <row r="119" spans="1:12" ht="12.75" customHeight="1" hidden="1" outlineLevel="3">
      <c r="A119" s="24" t="s">
        <v>48</v>
      </c>
      <c r="B119" s="25"/>
      <c r="C119" s="24"/>
      <c r="D119" s="25">
        <v>625001</v>
      </c>
      <c r="E119" s="111" t="s">
        <v>198</v>
      </c>
      <c r="F119" s="112">
        <v>0</v>
      </c>
      <c r="G119" s="112">
        <v>0</v>
      </c>
      <c r="H119" s="112">
        <v>34</v>
      </c>
      <c r="I119" s="112">
        <v>39.5</v>
      </c>
      <c r="J119" s="112">
        <v>37</v>
      </c>
      <c r="K119" s="112">
        <v>38</v>
      </c>
      <c r="L119" s="112">
        <v>39</v>
      </c>
    </row>
    <row r="120" spans="1:12" ht="12.75" customHeight="1" hidden="1" outlineLevel="3">
      <c r="A120" s="24" t="s">
        <v>48</v>
      </c>
      <c r="B120" s="25"/>
      <c r="C120" s="24"/>
      <c r="D120" s="25">
        <v>625002</v>
      </c>
      <c r="E120" s="111" t="s">
        <v>199</v>
      </c>
      <c r="F120" s="112">
        <v>647.46</v>
      </c>
      <c r="G120" s="112">
        <v>0</v>
      </c>
      <c r="H120" s="112">
        <v>338</v>
      </c>
      <c r="I120" s="112">
        <v>394.21</v>
      </c>
      <c r="J120" s="112">
        <v>373</v>
      </c>
      <c r="K120" s="112">
        <v>384</v>
      </c>
      <c r="L120" s="112">
        <v>394</v>
      </c>
    </row>
    <row r="121" spans="1:12" ht="12.75" customHeight="1" hidden="1" outlineLevel="3">
      <c r="A121" s="24" t="s">
        <v>48</v>
      </c>
      <c r="B121" s="25"/>
      <c r="C121" s="24"/>
      <c r="D121" s="25">
        <v>625003</v>
      </c>
      <c r="E121" s="111" t="s">
        <v>200</v>
      </c>
      <c r="F121" s="112">
        <v>0</v>
      </c>
      <c r="G121" s="112">
        <v>0</v>
      </c>
      <c r="H121" s="112">
        <v>19</v>
      </c>
      <c r="I121" s="112">
        <v>22.5</v>
      </c>
      <c r="J121" s="112">
        <v>21</v>
      </c>
      <c r="K121" s="112">
        <v>22</v>
      </c>
      <c r="L121" s="112">
        <v>23</v>
      </c>
    </row>
    <row r="122" spans="1:12" ht="12.75" customHeight="1" hidden="1" outlineLevel="3">
      <c r="A122" s="24" t="s">
        <v>48</v>
      </c>
      <c r="B122" s="25"/>
      <c r="C122" s="24"/>
      <c r="D122" s="25">
        <v>625004</v>
      </c>
      <c r="E122" s="111" t="s">
        <v>201</v>
      </c>
      <c r="F122" s="112">
        <v>0</v>
      </c>
      <c r="G122" s="112">
        <v>0</v>
      </c>
      <c r="H122" s="112">
        <v>72</v>
      </c>
      <c r="I122" s="112">
        <v>84.5</v>
      </c>
      <c r="J122" s="112">
        <v>80</v>
      </c>
      <c r="K122" s="112">
        <v>82</v>
      </c>
      <c r="L122" s="112">
        <v>84</v>
      </c>
    </row>
    <row r="123" spans="1:12" ht="12.75" customHeight="1" hidden="1" outlineLevel="3">
      <c r="A123" s="24" t="s">
        <v>48</v>
      </c>
      <c r="B123" s="25"/>
      <c r="C123" s="24"/>
      <c r="D123" s="25">
        <v>625005</v>
      </c>
      <c r="E123" s="111" t="s">
        <v>202</v>
      </c>
      <c r="F123" s="112">
        <v>0</v>
      </c>
      <c r="G123" s="112">
        <v>0</v>
      </c>
      <c r="H123" s="112">
        <v>24</v>
      </c>
      <c r="I123" s="112">
        <v>28</v>
      </c>
      <c r="J123" s="112">
        <v>27</v>
      </c>
      <c r="K123" s="112">
        <v>27</v>
      </c>
      <c r="L123" s="112">
        <v>28</v>
      </c>
    </row>
    <row r="124" spans="1:12" ht="12.75" customHeight="1" hidden="1" outlineLevel="3">
      <c r="A124" s="24" t="s">
        <v>48</v>
      </c>
      <c r="B124" s="25"/>
      <c r="C124" s="24"/>
      <c r="D124" s="25">
        <v>625007</v>
      </c>
      <c r="E124" s="111" t="s">
        <v>203</v>
      </c>
      <c r="F124" s="112">
        <v>0</v>
      </c>
      <c r="G124" s="112">
        <v>0</v>
      </c>
      <c r="H124" s="112">
        <v>116</v>
      </c>
      <c r="I124" s="112">
        <v>133.75</v>
      </c>
      <c r="J124" s="112">
        <v>127</v>
      </c>
      <c r="K124" s="112">
        <v>131</v>
      </c>
      <c r="L124" s="112">
        <v>134</v>
      </c>
    </row>
    <row r="125" spans="1:12" ht="12.75" customHeight="1" hidden="1" outlineLevel="3">
      <c r="A125" s="24" t="s">
        <v>48</v>
      </c>
      <c r="B125" s="25">
        <v>630</v>
      </c>
      <c r="C125" s="24"/>
      <c r="D125" s="25"/>
      <c r="E125" s="111" t="s">
        <v>221</v>
      </c>
      <c r="F125" s="112">
        <f aca="true" t="shared" si="66" ref="F125:L125">F126+F128</f>
        <v>1969.44</v>
      </c>
      <c r="G125" s="112">
        <f t="shared" si="66"/>
        <v>0</v>
      </c>
      <c r="H125" s="112">
        <f aca="true" t="shared" si="67" ref="H125:I125">H126+H128</f>
        <v>0</v>
      </c>
      <c r="I125" s="112">
        <f t="shared" si="67"/>
        <v>0</v>
      </c>
      <c r="J125" s="112">
        <f t="shared" si="66"/>
        <v>0</v>
      </c>
      <c r="K125" s="112">
        <f aca="true" t="shared" si="68" ref="K125">K126+K128</f>
        <v>0</v>
      </c>
      <c r="L125" s="112">
        <f t="shared" si="66"/>
        <v>0</v>
      </c>
    </row>
    <row r="126" spans="1:12" ht="12.75" customHeight="1" outlineLevel="2" collapsed="1">
      <c r="A126" s="24" t="s">
        <v>48</v>
      </c>
      <c r="B126" s="25"/>
      <c r="C126" s="24" t="s">
        <v>192</v>
      </c>
      <c r="D126" s="25"/>
      <c r="E126" s="111" t="s">
        <v>204</v>
      </c>
      <c r="F126" s="112">
        <f aca="true" t="shared" si="69" ref="F126:L126">F127</f>
        <v>900.86</v>
      </c>
      <c r="G126" s="112">
        <f t="shared" si="69"/>
        <v>0</v>
      </c>
      <c r="H126" s="112">
        <f t="shared" si="69"/>
        <v>0</v>
      </c>
      <c r="I126" s="112">
        <f t="shared" si="69"/>
        <v>0</v>
      </c>
      <c r="J126" s="112">
        <f t="shared" si="69"/>
        <v>0</v>
      </c>
      <c r="K126" s="112">
        <f t="shared" si="69"/>
        <v>0</v>
      </c>
      <c r="L126" s="112">
        <f t="shared" si="69"/>
        <v>0</v>
      </c>
    </row>
    <row r="127" spans="1:14" ht="12.75" customHeight="1" hidden="1" outlineLevel="3">
      <c r="A127" s="24" t="s">
        <v>48</v>
      </c>
      <c r="B127" s="25"/>
      <c r="C127" s="24"/>
      <c r="D127" s="25">
        <v>632003</v>
      </c>
      <c r="E127" s="111" t="s">
        <v>363</v>
      </c>
      <c r="F127" s="112">
        <v>900.86</v>
      </c>
      <c r="G127" s="112">
        <v>0</v>
      </c>
      <c r="H127" s="112">
        <v>0</v>
      </c>
      <c r="I127" s="112">
        <v>0</v>
      </c>
      <c r="J127" s="112">
        <v>0</v>
      </c>
      <c r="K127" s="112">
        <v>0</v>
      </c>
      <c r="L127" s="112">
        <v>0</v>
      </c>
      <c r="N127" s="148"/>
    </row>
    <row r="128" spans="1:12" ht="12.75" customHeight="1" outlineLevel="2" collapsed="1">
      <c r="A128" s="24" t="s">
        <v>48</v>
      </c>
      <c r="B128" s="25"/>
      <c r="C128" s="24" t="s">
        <v>183</v>
      </c>
      <c r="D128" s="25"/>
      <c r="E128" s="111" t="s">
        <v>207</v>
      </c>
      <c r="F128" s="112">
        <f aca="true" t="shared" si="70" ref="F128:L128">F129</f>
        <v>1068.58</v>
      </c>
      <c r="G128" s="112">
        <f t="shared" si="70"/>
        <v>0</v>
      </c>
      <c r="H128" s="112">
        <f t="shared" si="70"/>
        <v>0</v>
      </c>
      <c r="I128" s="112">
        <f t="shared" si="70"/>
        <v>0</v>
      </c>
      <c r="J128" s="112">
        <f t="shared" si="70"/>
        <v>0</v>
      </c>
      <c r="K128" s="112">
        <f t="shared" si="70"/>
        <v>0</v>
      </c>
      <c r="L128" s="112">
        <f t="shared" si="70"/>
        <v>0</v>
      </c>
    </row>
    <row r="129" spans="1:12" ht="12.75" customHeight="1" hidden="1" outlineLevel="3">
      <c r="A129" s="24" t="s">
        <v>48</v>
      </c>
      <c r="B129" s="25"/>
      <c r="C129" s="24"/>
      <c r="D129" s="25">
        <v>633006</v>
      </c>
      <c r="E129" s="111" t="s">
        <v>3</v>
      </c>
      <c r="F129" s="112">
        <f>1595.96-527.38</f>
        <v>1068.58</v>
      </c>
      <c r="G129" s="112">
        <v>0</v>
      </c>
      <c r="H129" s="112">
        <v>0</v>
      </c>
      <c r="I129" s="112">
        <v>0</v>
      </c>
      <c r="J129" s="112">
        <v>0</v>
      </c>
      <c r="K129" s="112">
        <v>0</v>
      </c>
      <c r="L129" s="112">
        <v>0</v>
      </c>
    </row>
    <row r="130" spans="1:12" ht="15.75" customHeight="1">
      <c r="A130" s="179" t="s">
        <v>68</v>
      </c>
      <c r="B130" s="180"/>
      <c r="C130" s="181"/>
      <c r="D130" s="108" t="s">
        <v>176</v>
      </c>
      <c r="E130" s="108"/>
      <c r="F130" s="110">
        <f aca="true" t="shared" si="71" ref="F130:L130">F131+F133</f>
        <v>0</v>
      </c>
      <c r="G130" s="110">
        <f t="shared" si="71"/>
        <v>0</v>
      </c>
      <c r="H130" s="110">
        <f aca="true" t="shared" si="72" ref="H130:I130">H131+H133</f>
        <v>2250</v>
      </c>
      <c r="I130" s="110">
        <f t="shared" si="72"/>
        <v>3371.26</v>
      </c>
      <c r="J130" s="110">
        <f t="shared" si="71"/>
        <v>3400</v>
      </c>
      <c r="K130" s="110">
        <f aca="true" t="shared" si="73" ref="K130">K131+K133</f>
        <v>3450</v>
      </c>
      <c r="L130" s="110">
        <f t="shared" si="71"/>
        <v>3500</v>
      </c>
    </row>
    <row r="131" spans="1:12" ht="12.75" customHeight="1" outlineLevel="1">
      <c r="A131" s="24" t="s">
        <v>48</v>
      </c>
      <c r="B131" s="25">
        <v>610</v>
      </c>
      <c r="C131" s="24"/>
      <c r="D131" s="25"/>
      <c r="E131" s="111" t="s">
        <v>321</v>
      </c>
      <c r="F131" s="112">
        <f aca="true" t="shared" si="74" ref="F131:L131">F132</f>
        <v>0</v>
      </c>
      <c r="G131" s="112">
        <f t="shared" si="74"/>
        <v>0</v>
      </c>
      <c r="H131" s="112">
        <f t="shared" si="74"/>
        <v>1667</v>
      </c>
      <c r="I131" s="112">
        <f t="shared" si="74"/>
        <v>2498</v>
      </c>
      <c r="J131" s="112">
        <f t="shared" si="74"/>
        <v>2520</v>
      </c>
      <c r="K131" s="112">
        <f t="shared" si="74"/>
        <v>2556</v>
      </c>
      <c r="L131" s="112">
        <f t="shared" si="74"/>
        <v>2594</v>
      </c>
    </row>
    <row r="132" spans="1:12" ht="12.75" customHeight="1" outlineLevel="2">
      <c r="A132" s="24" t="s">
        <v>48</v>
      </c>
      <c r="B132" s="25"/>
      <c r="C132" s="25">
        <v>611</v>
      </c>
      <c r="D132" s="25"/>
      <c r="E132" s="111" t="s">
        <v>0</v>
      </c>
      <c r="F132" s="112">
        <v>0</v>
      </c>
      <c r="G132" s="112">
        <v>0</v>
      </c>
      <c r="H132" s="112">
        <v>1667</v>
      </c>
      <c r="I132" s="112">
        <v>2498</v>
      </c>
      <c r="J132" s="112">
        <v>2520</v>
      </c>
      <c r="K132" s="112">
        <v>2556</v>
      </c>
      <c r="L132" s="112">
        <v>2594</v>
      </c>
    </row>
    <row r="133" spans="1:12" ht="12.75" customHeight="1" outlineLevel="1">
      <c r="A133" s="24" t="s">
        <v>48</v>
      </c>
      <c r="B133" s="25">
        <v>620</v>
      </c>
      <c r="C133" s="25"/>
      <c r="D133" s="25"/>
      <c r="E133" s="111" t="s">
        <v>194</v>
      </c>
      <c r="F133" s="112">
        <f aca="true" t="shared" si="75" ref="F133:L133">SUM(F134:F135)</f>
        <v>0</v>
      </c>
      <c r="G133" s="112">
        <f t="shared" si="75"/>
        <v>0</v>
      </c>
      <c r="H133" s="112">
        <f aca="true" t="shared" si="76" ref="H133:I133">SUM(H134:H135)</f>
        <v>583</v>
      </c>
      <c r="I133" s="112">
        <f t="shared" si="76"/>
        <v>873.26</v>
      </c>
      <c r="J133" s="112">
        <f>SUM(J134:J135)</f>
        <v>880</v>
      </c>
      <c r="K133" s="112">
        <f aca="true" t="shared" si="77" ref="K133">SUM(K134:K135)</f>
        <v>894</v>
      </c>
      <c r="L133" s="112">
        <f t="shared" si="75"/>
        <v>906</v>
      </c>
    </row>
    <row r="134" spans="1:12" ht="12.75" customHeight="1" outlineLevel="2">
      <c r="A134" s="24" t="s">
        <v>48</v>
      </c>
      <c r="B134" s="25"/>
      <c r="C134" s="24" t="s">
        <v>178</v>
      </c>
      <c r="D134" s="25"/>
      <c r="E134" s="111" t="s">
        <v>195</v>
      </c>
      <c r="F134" s="112">
        <v>0</v>
      </c>
      <c r="G134" s="112">
        <v>0</v>
      </c>
      <c r="H134" s="112">
        <v>167</v>
      </c>
      <c r="I134" s="112">
        <v>250</v>
      </c>
      <c r="J134" s="112">
        <v>252</v>
      </c>
      <c r="K134" s="112">
        <v>256</v>
      </c>
      <c r="L134" s="112">
        <v>259</v>
      </c>
    </row>
    <row r="135" spans="1:12" ht="12.75" customHeight="1" outlineLevel="2" collapsed="1">
      <c r="A135" s="24" t="s">
        <v>48</v>
      </c>
      <c r="B135" s="25"/>
      <c r="C135" s="24" t="s">
        <v>180</v>
      </c>
      <c r="D135" s="25"/>
      <c r="E135" s="111" t="s">
        <v>197</v>
      </c>
      <c r="F135" s="112">
        <f aca="true" t="shared" si="78" ref="F135:L135">SUM(F136:F141)</f>
        <v>0</v>
      </c>
      <c r="G135" s="112">
        <f t="shared" si="78"/>
        <v>0</v>
      </c>
      <c r="H135" s="112">
        <f aca="true" t="shared" si="79" ref="H135:I135">SUM(H136:H141)</f>
        <v>416</v>
      </c>
      <c r="I135" s="112">
        <f t="shared" si="79"/>
        <v>623.26</v>
      </c>
      <c r="J135" s="112">
        <f t="shared" si="78"/>
        <v>628</v>
      </c>
      <c r="K135" s="112">
        <f aca="true" t="shared" si="80" ref="K135">SUM(K136:K141)</f>
        <v>638</v>
      </c>
      <c r="L135" s="112">
        <f t="shared" si="78"/>
        <v>647</v>
      </c>
    </row>
    <row r="136" spans="1:12" ht="12.75" customHeight="1" hidden="1" outlineLevel="3">
      <c r="A136" s="24" t="s">
        <v>48</v>
      </c>
      <c r="B136" s="25"/>
      <c r="C136" s="24"/>
      <c r="D136" s="25">
        <v>625001</v>
      </c>
      <c r="E136" s="111" t="s">
        <v>198</v>
      </c>
      <c r="F136" s="112">
        <v>0</v>
      </c>
      <c r="G136" s="112">
        <v>0</v>
      </c>
      <c r="H136" s="112">
        <v>23</v>
      </c>
      <c r="I136" s="112">
        <v>35</v>
      </c>
      <c r="J136" s="112">
        <v>35</v>
      </c>
      <c r="K136" s="112">
        <v>36</v>
      </c>
      <c r="L136" s="112">
        <v>36</v>
      </c>
    </row>
    <row r="137" spans="1:12" ht="12.75" customHeight="1" hidden="1" outlineLevel="3">
      <c r="A137" s="24" t="s">
        <v>48</v>
      </c>
      <c r="B137" s="25"/>
      <c r="C137" s="24"/>
      <c r="D137" s="25">
        <v>625002</v>
      </c>
      <c r="E137" s="111" t="s">
        <v>199</v>
      </c>
      <c r="F137" s="112">
        <v>0</v>
      </c>
      <c r="G137" s="112">
        <v>0</v>
      </c>
      <c r="H137" s="112">
        <v>233</v>
      </c>
      <c r="I137" s="112">
        <v>349.76</v>
      </c>
      <c r="J137" s="112">
        <v>352</v>
      </c>
      <c r="K137" s="112">
        <v>358</v>
      </c>
      <c r="L137" s="112">
        <v>363</v>
      </c>
    </row>
    <row r="138" spans="1:12" ht="12.75" customHeight="1" hidden="1" outlineLevel="3">
      <c r="A138" s="24" t="s">
        <v>48</v>
      </c>
      <c r="B138" s="25"/>
      <c r="C138" s="24"/>
      <c r="D138" s="25">
        <v>625003</v>
      </c>
      <c r="E138" s="111" t="s">
        <v>200</v>
      </c>
      <c r="F138" s="112">
        <v>0</v>
      </c>
      <c r="G138" s="112">
        <v>0</v>
      </c>
      <c r="H138" s="112">
        <v>13</v>
      </c>
      <c r="I138" s="112">
        <v>20</v>
      </c>
      <c r="J138" s="112">
        <v>20</v>
      </c>
      <c r="K138" s="112">
        <v>20</v>
      </c>
      <c r="L138" s="112">
        <v>21</v>
      </c>
    </row>
    <row r="139" spans="1:12" ht="12.75" customHeight="1" hidden="1" outlineLevel="3">
      <c r="A139" s="24" t="s">
        <v>48</v>
      </c>
      <c r="B139" s="25"/>
      <c r="C139" s="24"/>
      <c r="D139" s="25">
        <v>625004</v>
      </c>
      <c r="E139" s="111" t="s">
        <v>201</v>
      </c>
      <c r="F139" s="112">
        <v>0</v>
      </c>
      <c r="G139" s="112">
        <v>0</v>
      </c>
      <c r="H139" s="112">
        <v>50</v>
      </c>
      <c r="I139" s="112">
        <v>75</v>
      </c>
      <c r="J139" s="112">
        <v>76</v>
      </c>
      <c r="K139" s="112">
        <v>77</v>
      </c>
      <c r="L139" s="112">
        <v>78</v>
      </c>
    </row>
    <row r="140" spans="1:12" ht="12.75" customHeight="1" hidden="1" outlineLevel="3">
      <c r="A140" s="24" t="s">
        <v>48</v>
      </c>
      <c r="B140" s="25"/>
      <c r="C140" s="24"/>
      <c r="D140" s="25">
        <v>625005</v>
      </c>
      <c r="E140" s="111" t="s">
        <v>202</v>
      </c>
      <c r="F140" s="112">
        <v>0</v>
      </c>
      <c r="G140" s="112">
        <v>0</v>
      </c>
      <c r="H140" s="112">
        <v>17</v>
      </c>
      <c r="I140" s="112">
        <v>25</v>
      </c>
      <c r="J140" s="112">
        <v>25</v>
      </c>
      <c r="K140" s="112">
        <v>26</v>
      </c>
      <c r="L140" s="112">
        <v>26</v>
      </c>
    </row>
    <row r="141" spans="1:12" ht="12.75" customHeight="1" hidden="1" outlineLevel="3">
      <c r="A141" s="24" t="s">
        <v>48</v>
      </c>
      <c r="B141" s="25"/>
      <c r="C141" s="24"/>
      <c r="D141" s="25">
        <v>625007</v>
      </c>
      <c r="E141" s="111" t="s">
        <v>203</v>
      </c>
      <c r="F141" s="112">
        <v>0</v>
      </c>
      <c r="G141" s="112">
        <v>0</v>
      </c>
      <c r="H141" s="112">
        <v>80</v>
      </c>
      <c r="I141" s="112">
        <v>118.5</v>
      </c>
      <c r="J141" s="112">
        <v>120</v>
      </c>
      <c r="K141" s="112">
        <v>121</v>
      </c>
      <c r="L141" s="112">
        <v>123</v>
      </c>
    </row>
    <row r="142" spans="1:12" ht="15.75" customHeight="1">
      <c r="A142" s="179" t="s">
        <v>239</v>
      </c>
      <c r="B142" s="180"/>
      <c r="C142" s="181"/>
      <c r="D142" s="108" t="s">
        <v>16</v>
      </c>
      <c r="E142" s="108"/>
      <c r="F142" s="110">
        <f aca="true" t="shared" si="81" ref="F142:L146">F143</f>
        <v>0</v>
      </c>
      <c r="G142" s="110">
        <f t="shared" si="81"/>
        <v>0</v>
      </c>
      <c r="H142" s="110">
        <f t="shared" si="81"/>
        <v>560</v>
      </c>
      <c r="I142" s="110">
        <f t="shared" si="81"/>
        <v>1260</v>
      </c>
      <c r="J142" s="110">
        <f t="shared" si="81"/>
        <v>2560</v>
      </c>
      <c r="K142" s="110">
        <f t="shared" si="81"/>
        <v>2560</v>
      </c>
      <c r="L142" s="110">
        <f t="shared" si="81"/>
        <v>2560</v>
      </c>
    </row>
    <row r="143" spans="1:14" ht="12.75" customHeight="1" outlineLevel="1">
      <c r="A143" s="24" t="s">
        <v>97</v>
      </c>
      <c r="B143" s="111">
        <v>630</v>
      </c>
      <c r="C143" s="121"/>
      <c r="D143" s="23"/>
      <c r="E143" s="111" t="s">
        <v>221</v>
      </c>
      <c r="F143" s="112">
        <f>F144+F146+F148</f>
        <v>0</v>
      </c>
      <c r="G143" s="112">
        <f aca="true" t="shared" si="82" ref="G143:L143">G144+G146+G148</f>
        <v>0</v>
      </c>
      <c r="H143" s="112">
        <f t="shared" si="82"/>
        <v>560</v>
      </c>
      <c r="I143" s="112">
        <f t="shared" si="82"/>
        <v>1260</v>
      </c>
      <c r="J143" s="112">
        <f t="shared" si="82"/>
        <v>2560</v>
      </c>
      <c r="K143" s="112">
        <f t="shared" si="82"/>
        <v>2560</v>
      </c>
      <c r="L143" s="112">
        <f t="shared" si="82"/>
        <v>2560</v>
      </c>
      <c r="N143" s="152"/>
    </row>
    <row r="144" spans="1:12" ht="12.75" customHeight="1" outlineLevel="2">
      <c r="A144" s="24" t="s">
        <v>97</v>
      </c>
      <c r="B144" s="111"/>
      <c r="C144" s="111">
        <v>633</v>
      </c>
      <c r="D144" s="23"/>
      <c r="E144" s="111" t="s">
        <v>211</v>
      </c>
      <c r="F144" s="112">
        <f t="shared" si="81"/>
        <v>0</v>
      </c>
      <c r="G144" s="112">
        <f t="shared" si="81"/>
        <v>0</v>
      </c>
      <c r="H144" s="112">
        <f t="shared" si="81"/>
        <v>0</v>
      </c>
      <c r="I144" s="112">
        <f t="shared" si="81"/>
        <v>700</v>
      </c>
      <c r="J144" s="112">
        <f t="shared" si="81"/>
        <v>2000</v>
      </c>
      <c r="K144" s="112">
        <f t="shared" si="81"/>
        <v>2000</v>
      </c>
      <c r="L144" s="112">
        <f t="shared" si="81"/>
        <v>2000</v>
      </c>
    </row>
    <row r="145" spans="1:12" ht="12.75" customHeight="1" hidden="1" outlineLevel="3">
      <c r="A145" s="24" t="s">
        <v>97</v>
      </c>
      <c r="B145" s="111"/>
      <c r="C145" s="111"/>
      <c r="D145" s="23">
        <v>633004</v>
      </c>
      <c r="E145" s="111" t="s">
        <v>497</v>
      </c>
      <c r="F145" s="112">
        <v>0</v>
      </c>
      <c r="G145" s="112">
        <v>0</v>
      </c>
      <c r="H145" s="112">
        <v>0</v>
      </c>
      <c r="I145" s="112">
        <v>700</v>
      </c>
      <c r="J145" s="112">
        <v>2000</v>
      </c>
      <c r="K145" s="112">
        <v>2000</v>
      </c>
      <c r="L145" s="112">
        <v>2000</v>
      </c>
    </row>
    <row r="146" spans="1:12" ht="12.75" customHeight="1" outlineLevel="2" collapsed="1">
      <c r="A146" s="24" t="s">
        <v>97</v>
      </c>
      <c r="B146" s="111"/>
      <c r="C146" s="111">
        <v>635</v>
      </c>
      <c r="D146" s="23"/>
      <c r="E146" s="111" t="s">
        <v>211</v>
      </c>
      <c r="F146" s="112">
        <f t="shared" si="81"/>
        <v>0</v>
      </c>
      <c r="G146" s="112">
        <f t="shared" si="81"/>
        <v>0</v>
      </c>
      <c r="H146" s="112">
        <f t="shared" si="81"/>
        <v>500</v>
      </c>
      <c r="I146" s="112">
        <f t="shared" si="81"/>
        <v>500</v>
      </c>
      <c r="J146" s="112">
        <f t="shared" si="81"/>
        <v>500</v>
      </c>
      <c r="K146" s="112">
        <f t="shared" si="81"/>
        <v>500</v>
      </c>
      <c r="L146" s="112">
        <f t="shared" si="81"/>
        <v>500</v>
      </c>
    </row>
    <row r="147" spans="1:12" ht="12.75" customHeight="1" hidden="1" outlineLevel="3">
      <c r="A147" s="24" t="s">
        <v>97</v>
      </c>
      <c r="B147" s="111"/>
      <c r="C147" s="111"/>
      <c r="D147" s="23">
        <v>635006</v>
      </c>
      <c r="E147" s="111" t="s">
        <v>188</v>
      </c>
      <c r="F147" s="112">
        <v>0</v>
      </c>
      <c r="G147" s="112">
        <v>0</v>
      </c>
      <c r="H147" s="112">
        <v>500</v>
      </c>
      <c r="I147" s="112">
        <v>500</v>
      </c>
      <c r="J147" s="112">
        <v>500</v>
      </c>
      <c r="K147" s="112">
        <v>500</v>
      </c>
      <c r="L147" s="112">
        <v>500</v>
      </c>
    </row>
    <row r="148" spans="1:12" ht="12.75" customHeight="1" outlineLevel="2" collapsed="1">
      <c r="A148" s="24" t="s">
        <v>97</v>
      </c>
      <c r="B148" s="111"/>
      <c r="C148" s="111">
        <v>637</v>
      </c>
      <c r="D148" s="23"/>
      <c r="E148" s="111" t="s">
        <v>216</v>
      </c>
      <c r="F148" s="112">
        <f aca="true" t="shared" si="83" ref="F148:L148">F149</f>
        <v>0</v>
      </c>
      <c r="G148" s="112">
        <f t="shared" si="83"/>
        <v>0</v>
      </c>
      <c r="H148" s="112">
        <f t="shared" si="83"/>
        <v>60</v>
      </c>
      <c r="I148" s="112">
        <f t="shared" si="83"/>
        <v>60</v>
      </c>
      <c r="J148" s="112">
        <f t="shared" si="83"/>
        <v>60</v>
      </c>
      <c r="K148" s="112">
        <f t="shared" si="83"/>
        <v>60</v>
      </c>
      <c r="L148" s="112">
        <f t="shared" si="83"/>
        <v>60</v>
      </c>
    </row>
    <row r="149" spans="1:12" ht="12.75" customHeight="1" hidden="1" outlineLevel="3">
      <c r="A149" s="24" t="s">
        <v>97</v>
      </c>
      <c r="B149" s="111"/>
      <c r="C149" s="111"/>
      <c r="D149" s="23">
        <v>637012</v>
      </c>
      <c r="E149" s="111" t="s">
        <v>364</v>
      </c>
      <c r="F149" s="112">
        <v>0</v>
      </c>
      <c r="G149" s="112">
        <v>0</v>
      </c>
      <c r="H149" s="112">
        <v>60</v>
      </c>
      <c r="I149" s="112">
        <v>60</v>
      </c>
      <c r="J149" s="112">
        <v>60</v>
      </c>
      <c r="K149" s="112">
        <v>60</v>
      </c>
      <c r="L149" s="112">
        <v>60</v>
      </c>
    </row>
    <row r="150" spans="1:12" ht="15.75" customHeight="1">
      <c r="A150" s="182" t="s">
        <v>238</v>
      </c>
      <c r="B150" s="182"/>
      <c r="C150" s="182"/>
      <c r="D150" s="108" t="s">
        <v>260</v>
      </c>
      <c r="E150" s="108"/>
      <c r="F150" s="110">
        <f aca="true" t="shared" si="84" ref="F150:L150">F151</f>
        <v>0</v>
      </c>
      <c r="G150" s="110">
        <f t="shared" si="84"/>
        <v>0</v>
      </c>
      <c r="H150" s="110">
        <f t="shared" si="84"/>
        <v>1830</v>
      </c>
      <c r="I150" s="110">
        <f t="shared" si="84"/>
        <v>2000</v>
      </c>
      <c r="J150" s="110">
        <f t="shared" si="84"/>
        <v>2100</v>
      </c>
      <c r="K150" s="110">
        <f t="shared" si="84"/>
        <v>2100</v>
      </c>
      <c r="L150" s="110">
        <f t="shared" si="84"/>
        <v>2100</v>
      </c>
    </row>
    <row r="151" spans="1:12" s="12" customFormat="1" ht="12.75" customHeight="1" outlineLevel="1">
      <c r="A151" s="24" t="s">
        <v>98</v>
      </c>
      <c r="B151" s="111">
        <v>630</v>
      </c>
      <c r="C151" s="122"/>
      <c r="D151" s="23"/>
      <c r="E151" s="111" t="s">
        <v>221</v>
      </c>
      <c r="F151" s="112">
        <f aca="true" t="shared" si="85" ref="F151:L151">F152+F155+F157</f>
        <v>0</v>
      </c>
      <c r="G151" s="112">
        <f t="shared" si="85"/>
        <v>0</v>
      </c>
      <c r="H151" s="112">
        <f aca="true" t="shared" si="86" ref="H151:I151">H152+H155+H157</f>
        <v>1830</v>
      </c>
      <c r="I151" s="112">
        <f t="shared" si="86"/>
        <v>2000</v>
      </c>
      <c r="J151" s="112">
        <f t="shared" si="85"/>
        <v>2100</v>
      </c>
      <c r="K151" s="112">
        <f aca="true" t="shared" si="87" ref="K151">K152+K155+K157</f>
        <v>2100</v>
      </c>
      <c r="L151" s="112">
        <f t="shared" si="85"/>
        <v>2100</v>
      </c>
    </row>
    <row r="152" spans="1:12" ht="12.75" customHeight="1" outlineLevel="2">
      <c r="A152" s="24" t="s">
        <v>98</v>
      </c>
      <c r="B152" s="111"/>
      <c r="C152" s="111">
        <v>632</v>
      </c>
      <c r="D152" s="23"/>
      <c r="E152" s="111" t="s">
        <v>204</v>
      </c>
      <c r="F152" s="112">
        <f aca="true" t="shared" si="88" ref="F152:L152">SUM(F153:F154)</f>
        <v>0</v>
      </c>
      <c r="G152" s="112">
        <f t="shared" si="88"/>
        <v>0</v>
      </c>
      <c r="H152" s="112">
        <f aca="true" t="shared" si="89" ref="H152:I152">SUM(H153:H154)</f>
        <v>1030</v>
      </c>
      <c r="I152" s="112">
        <f t="shared" si="89"/>
        <v>1200</v>
      </c>
      <c r="J152" s="112">
        <f t="shared" si="88"/>
        <v>1300</v>
      </c>
      <c r="K152" s="112">
        <f aca="true" t="shared" si="90" ref="K152">SUM(K153:K154)</f>
        <v>1300</v>
      </c>
      <c r="L152" s="112">
        <f t="shared" si="88"/>
        <v>1300</v>
      </c>
    </row>
    <row r="153" spans="1:12" ht="12.75" customHeight="1" hidden="1" outlineLevel="3">
      <c r="A153" s="24" t="s">
        <v>98</v>
      </c>
      <c r="B153" s="111"/>
      <c r="C153" s="111"/>
      <c r="D153" s="23">
        <v>632001</v>
      </c>
      <c r="E153" s="111" t="s">
        <v>337</v>
      </c>
      <c r="F153" s="112">
        <v>0</v>
      </c>
      <c r="G153" s="112">
        <v>0</v>
      </c>
      <c r="H153" s="112">
        <v>930</v>
      </c>
      <c r="I153" s="112">
        <v>1100</v>
      </c>
      <c r="J153" s="112">
        <v>1200</v>
      </c>
      <c r="K153" s="112">
        <v>1200</v>
      </c>
      <c r="L153" s="112">
        <v>1200</v>
      </c>
    </row>
    <row r="154" spans="1:12" ht="12.75" customHeight="1" hidden="1" outlineLevel="3">
      <c r="A154" s="24" t="s">
        <v>98</v>
      </c>
      <c r="B154" s="111"/>
      <c r="C154" s="111"/>
      <c r="D154" s="23">
        <v>632002</v>
      </c>
      <c r="E154" s="111" t="s">
        <v>338</v>
      </c>
      <c r="F154" s="112">
        <v>0</v>
      </c>
      <c r="G154" s="112">
        <v>0</v>
      </c>
      <c r="H154" s="112">
        <v>100</v>
      </c>
      <c r="I154" s="112">
        <v>100</v>
      </c>
      <c r="J154" s="112">
        <v>100</v>
      </c>
      <c r="K154" s="112">
        <v>100</v>
      </c>
      <c r="L154" s="112">
        <v>100</v>
      </c>
    </row>
    <row r="155" spans="1:12" ht="12.75" customHeight="1" outlineLevel="2" collapsed="1">
      <c r="A155" s="24" t="s">
        <v>98</v>
      </c>
      <c r="B155" s="111"/>
      <c r="C155" s="111">
        <v>633</v>
      </c>
      <c r="D155" s="23"/>
      <c r="E155" s="111" t="s">
        <v>207</v>
      </c>
      <c r="F155" s="112">
        <f aca="true" t="shared" si="91" ref="F155:L155">F156</f>
        <v>0</v>
      </c>
      <c r="G155" s="112">
        <f t="shared" si="91"/>
        <v>0</v>
      </c>
      <c r="H155" s="112">
        <f t="shared" si="91"/>
        <v>100</v>
      </c>
      <c r="I155" s="112">
        <f t="shared" si="91"/>
        <v>100</v>
      </c>
      <c r="J155" s="112">
        <f t="shared" si="91"/>
        <v>100</v>
      </c>
      <c r="K155" s="112">
        <f t="shared" si="91"/>
        <v>100</v>
      </c>
      <c r="L155" s="112">
        <f t="shared" si="91"/>
        <v>100</v>
      </c>
    </row>
    <row r="156" spans="1:12" ht="12.75" customHeight="1" hidden="1" outlineLevel="3">
      <c r="A156" s="24" t="s">
        <v>98</v>
      </c>
      <c r="B156" s="111"/>
      <c r="C156" s="111"/>
      <c r="D156" s="23">
        <v>633006</v>
      </c>
      <c r="E156" s="111" t="s">
        <v>365</v>
      </c>
      <c r="F156" s="112">
        <v>0</v>
      </c>
      <c r="G156" s="112">
        <v>0</v>
      </c>
      <c r="H156" s="112">
        <v>100</v>
      </c>
      <c r="I156" s="112">
        <v>100</v>
      </c>
      <c r="J156" s="112">
        <v>100</v>
      </c>
      <c r="K156" s="112">
        <v>100</v>
      </c>
      <c r="L156" s="112">
        <v>100</v>
      </c>
    </row>
    <row r="157" spans="1:12" ht="12.75" customHeight="1" outlineLevel="2" collapsed="1">
      <c r="A157" s="24" t="s">
        <v>98</v>
      </c>
      <c r="B157" s="111"/>
      <c r="C157" s="111">
        <v>637</v>
      </c>
      <c r="D157" s="23"/>
      <c r="E157" s="111" t="s">
        <v>216</v>
      </c>
      <c r="F157" s="112">
        <f aca="true" t="shared" si="92" ref="F157:L157">F158</f>
        <v>0</v>
      </c>
      <c r="G157" s="112">
        <f t="shared" si="92"/>
        <v>0</v>
      </c>
      <c r="H157" s="112">
        <f t="shared" si="92"/>
        <v>700</v>
      </c>
      <c r="I157" s="112">
        <f t="shared" si="92"/>
        <v>700</v>
      </c>
      <c r="J157" s="112">
        <f t="shared" si="92"/>
        <v>700</v>
      </c>
      <c r="K157" s="112">
        <f t="shared" si="92"/>
        <v>700</v>
      </c>
      <c r="L157" s="112">
        <f t="shared" si="92"/>
        <v>700</v>
      </c>
    </row>
    <row r="158" spans="1:12" ht="12.75" customHeight="1" hidden="1" outlineLevel="3">
      <c r="A158" s="24" t="s">
        <v>98</v>
      </c>
      <c r="B158" s="111"/>
      <c r="C158" s="111"/>
      <c r="D158" s="23">
        <v>637004</v>
      </c>
      <c r="E158" s="111" t="s">
        <v>339</v>
      </c>
      <c r="F158" s="112">
        <v>0</v>
      </c>
      <c r="G158" s="112">
        <v>0</v>
      </c>
      <c r="H158" s="112">
        <v>700</v>
      </c>
      <c r="I158" s="112">
        <v>700</v>
      </c>
      <c r="J158" s="112">
        <v>700</v>
      </c>
      <c r="K158" s="112">
        <v>700</v>
      </c>
      <c r="L158" s="112">
        <v>700</v>
      </c>
    </row>
    <row r="159" spans="1:12" ht="12.75">
      <c r="A159" s="88"/>
      <c r="B159" s="117"/>
      <c r="C159" s="117"/>
      <c r="D159" s="117"/>
      <c r="E159" s="117"/>
      <c r="F159" s="118"/>
      <c r="G159" s="118"/>
      <c r="H159" s="118"/>
      <c r="I159" s="118"/>
      <c r="J159" s="118"/>
      <c r="K159" s="118"/>
      <c r="L159" s="118"/>
    </row>
    <row r="160" spans="1:12" s="13" customFormat="1" ht="18.75">
      <c r="A160" s="171" t="s">
        <v>165</v>
      </c>
      <c r="B160" s="171"/>
      <c r="C160" s="171"/>
      <c r="D160" s="171"/>
      <c r="E160" s="171"/>
      <c r="F160" s="119">
        <f aca="true" t="shared" si="93" ref="F160:L160">F161</f>
        <v>0</v>
      </c>
      <c r="G160" s="119">
        <f t="shared" si="93"/>
        <v>0</v>
      </c>
      <c r="H160" s="119">
        <f t="shared" si="93"/>
        <v>600</v>
      </c>
      <c r="I160" s="119">
        <f t="shared" si="93"/>
        <v>600</v>
      </c>
      <c r="J160" s="119">
        <f t="shared" si="93"/>
        <v>600</v>
      </c>
      <c r="K160" s="119">
        <f t="shared" si="93"/>
        <v>600</v>
      </c>
      <c r="L160" s="119">
        <f t="shared" si="93"/>
        <v>600</v>
      </c>
    </row>
    <row r="161" spans="1:12" s="12" customFormat="1" ht="15.75" customHeight="1">
      <c r="A161" s="179" t="s">
        <v>69</v>
      </c>
      <c r="B161" s="180"/>
      <c r="C161" s="181"/>
      <c r="D161" s="108" t="s">
        <v>157</v>
      </c>
      <c r="E161" s="108"/>
      <c r="F161" s="110">
        <f aca="true" t="shared" si="94" ref="F161:L161">F162</f>
        <v>0</v>
      </c>
      <c r="G161" s="110">
        <f t="shared" si="94"/>
        <v>0</v>
      </c>
      <c r="H161" s="110">
        <f t="shared" si="94"/>
        <v>600</v>
      </c>
      <c r="I161" s="110">
        <f t="shared" si="94"/>
        <v>600</v>
      </c>
      <c r="J161" s="110">
        <f t="shared" si="94"/>
        <v>600</v>
      </c>
      <c r="K161" s="110">
        <f t="shared" si="94"/>
        <v>600</v>
      </c>
      <c r="L161" s="110">
        <f t="shared" si="94"/>
        <v>600</v>
      </c>
    </row>
    <row r="162" spans="1:12" ht="12.75" customHeight="1" outlineLevel="1">
      <c r="A162" s="24" t="s">
        <v>99</v>
      </c>
      <c r="B162" s="25">
        <v>630</v>
      </c>
      <c r="C162" s="24"/>
      <c r="D162" s="25"/>
      <c r="E162" s="111" t="s">
        <v>221</v>
      </c>
      <c r="F162" s="112">
        <f aca="true" t="shared" si="95" ref="F162:L162">F163+F165</f>
        <v>0</v>
      </c>
      <c r="G162" s="112">
        <f t="shared" si="95"/>
        <v>0</v>
      </c>
      <c r="H162" s="112">
        <f t="shared" si="95"/>
        <v>600</v>
      </c>
      <c r="I162" s="112">
        <f t="shared" si="95"/>
        <v>600</v>
      </c>
      <c r="J162" s="112">
        <f t="shared" si="95"/>
        <v>600</v>
      </c>
      <c r="K162" s="112">
        <f t="shared" si="95"/>
        <v>600</v>
      </c>
      <c r="L162" s="112">
        <f t="shared" si="95"/>
        <v>600</v>
      </c>
    </row>
    <row r="163" spans="1:12" ht="12.75" customHeight="1" outlineLevel="2">
      <c r="A163" s="24" t="s">
        <v>99</v>
      </c>
      <c r="B163" s="25"/>
      <c r="C163" s="24" t="s">
        <v>183</v>
      </c>
      <c r="D163" s="25"/>
      <c r="E163" s="111" t="s">
        <v>207</v>
      </c>
      <c r="F163" s="112">
        <f aca="true" t="shared" si="96" ref="F163:L163">F164</f>
        <v>0</v>
      </c>
      <c r="G163" s="112">
        <f t="shared" si="96"/>
        <v>0</v>
      </c>
      <c r="H163" s="112">
        <f t="shared" si="96"/>
        <v>200</v>
      </c>
      <c r="I163" s="112">
        <f t="shared" si="96"/>
        <v>200</v>
      </c>
      <c r="J163" s="112">
        <f t="shared" si="96"/>
        <v>200</v>
      </c>
      <c r="K163" s="112">
        <f t="shared" si="96"/>
        <v>200</v>
      </c>
      <c r="L163" s="112">
        <f t="shared" si="96"/>
        <v>200</v>
      </c>
    </row>
    <row r="164" spans="1:12" ht="12.75" customHeight="1" hidden="1" outlineLevel="3">
      <c r="A164" s="24" t="s">
        <v>99</v>
      </c>
      <c r="B164" s="25"/>
      <c r="C164" s="24"/>
      <c r="D164" s="25">
        <v>633004</v>
      </c>
      <c r="E164" s="111" t="s">
        <v>340</v>
      </c>
      <c r="F164" s="112">
        <v>0</v>
      </c>
      <c r="G164" s="112">
        <v>0</v>
      </c>
      <c r="H164" s="112">
        <v>200</v>
      </c>
      <c r="I164" s="112">
        <v>200</v>
      </c>
      <c r="J164" s="112">
        <v>200</v>
      </c>
      <c r="K164" s="112">
        <v>200</v>
      </c>
      <c r="L164" s="112">
        <v>200</v>
      </c>
    </row>
    <row r="165" spans="1:12" ht="12.75" customHeight="1" outlineLevel="2" collapsed="1">
      <c r="A165" s="24" t="s">
        <v>99</v>
      </c>
      <c r="B165" s="25"/>
      <c r="C165" s="24" t="s">
        <v>177</v>
      </c>
      <c r="D165" s="25"/>
      <c r="E165" s="111" t="s">
        <v>216</v>
      </c>
      <c r="F165" s="112">
        <f aca="true" t="shared" si="97" ref="F165:L165">F166</f>
        <v>0</v>
      </c>
      <c r="G165" s="112">
        <f t="shared" si="97"/>
        <v>0</v>
      </c>
      <c r="H165" s="112">
        <f t="shared" si="97"/>
        <v>400</v>
      </c>
      <c r="I165" s="112">
        <f t="shared" si="97"/>
        <v>400</v>
      </c>
      <c r="J165" s="112">
        <f t="shared" si="97"/>
        <v>400</v>
      </c>
      <c r="K165" s="112">
        <f t="shared" si="97"/>
        <v>400</v>
      </c>
      <c r="L165" s="112">
        <f t="shared" si="97"/>
        <v>400</v>
      </c>
    </row>
    <row r="166" spans="1:12" ht="12.75" customHeight="1" hidden="1" outlineLevel="3">
      <c r="A166" s="24" t="s">
        <v>99</v>
      </c>
      <c r="B166" s="25"/>
      <c r="C166" s="24"/>
      <c r="D166" s="25">
        <v>637004</v>
      </c>
      <c r="E166" s="111" t="s">
        <v>367</v>
      </c>
      <c r="F166" s="112">
        <v>0</v>
      </c>
      <c r="G166" s="112">
        <v>0</v>
      </c>
      <c r="H166" s="112">
        <v>400</v>
      </c>
      <c r="I166" s="112">
        <v>400</v>
      </c>
      <c r="J166" s="112">
        <v>400</v>
      </c>
      <c r="K166" s="112">
        <v>400</v>
      </c>
      <c r="L166" s="112">
        <v>400</v>
      </c>
    </row>
    <row r="167" spans="1:12" ht="12.75">
      <c r="A167" s="88"/>
      <c r="B167" s="117"/>
      <c r="C167" s="117"/>
      <c r="D167" s="117"/>
      <c r="E167" s="117"/>
      <c r="F167" s="118"/>
      <c r="G167" s="118"/>
      <c r="H167" s="118"/>
      <c r="I167" s="118"/>
      <c r="J167" s="118"/>
      <c r="K167" s="118"/>
      <c r="L167" s="118"/>
    </row>
    <row r="168" spans="1:14" ht="18.75">
      <c r="A168" s="171" t="s">
        <v>166</v>
      </c>
      <c r="B168" s="171"/>
      <c r="C168" s="171"/>
      <c r="D168" s="171"/>
      <c r="E168" s="171"/>
      <c r="F168" s="119">
        <f>F169+F180</f>
        <v>74517.58</v>
      </c>
      <c r="G168" s="119">
        <f aca="true" t="shared" si="98" ref="G168:L168">G169+G180</f>
        <v>103839.61</v>
      </c>
      <c r="H168" s="119">
        <f t="shared" si="98"/>
        <v>128350</v>
      </c>
      <c r="I168" s="119">
        <f t="shared" si="98"/>
        <v>131400</v>
      </c>
      <c r="J168" s="119">
        <f t="shared" si="98"/>
        <v>173000</v>
      </c>
      <c r="K168" s="119">
        <f t="shared" si="98"/>
        <v>175000</v>
      </c>
      <c r="L168" s="119">
        <f t="shared" si="98"/>
        <v>180000</v>
      </c>
      <c r="N168"/>
    </row>
    <row r="169" spans="1:12" s="12" customFormat="1" ht="15.75" customHeight="1">
      <c r="A169" s="182" t="s">
        <v>70</v>
      </c>
      <c r="B169" s="182"/>
      <c r="C169" s="182"/>
      <c r="D169" s="150" t="s">
        <v>167</v>
      </c>
      <c r="E169" s="150"/>
      <c r="F169" s="110">
        <f aca="true" t="shared" si="99" ref="F169:L169">F170</f>
        <v>74517.58</v>
      </c>
      <c r="G169" s="110">
        <f t="shared" si="99"/>
        <v>103839.61</v>
      </c>
      <c r="H169" s="110">
        <f t="shared" si="99"/>
        <v>128350</v>
      </c>
      <c r="I169" s="110">
        <f t="shared" si="99"/>
        <v>131400</v>
      </c>
      <c r="J169" s="110">
        <f t="shared" si="99"/>
        <v>146000</v>
      </c>
      <c r="K169" s="110">
        <f t="shared" si="99"/>
        <v>148000</v>
      </c>
      <c r="L169" s="110">
        <f t="shared" si="99"/>
        <v>153000</v>
      </c>
    </row>
    <row r="170" spans="1:12" ht="12.75" customHeight="1" outlineLevel="1">
      <c r="A170" s="24" t="s">
        <v>100</v>
      </c>
      <c r="B170" s="111">
        <v>630</v>
      </c>
      <c r="C170" s="122"/>
      <c r="D170" s="23"/>
      <c r="E170" s="111" t="s">
        <v>221</v>
      </c>
      <c r="F170" s="112">
        <f>F173+F175+F177+F171</f>
        <v>74517.58</v>
      </c>
      <c r="G170" s="112">
        <f aca="true" t="shared" si="100" ref="G170:L170">G173+G175+G177+G171</f>
        <v>103839.61</v>
      </c>
      <c r="H170" s="112">
        <f t="shared" si="100"/>
        <v>128350</v>
      </c>
      <c r="I170" s="112">
        <f t="shared" si="100"/>
        <v>131400</v>
      </c>
      <c r="J170" s="112">
        <f t="shared" si="100"/>
        <v>146000</v>
      </c>
      <c r="K170" s="112">
        <f t="shared" si="100"/>
        <v>148000</v>
      </c>
      <c r="L170" s="112">
        <f t="shared" si="100"/>
        <v>153000</v>
      </c>
    </row>
    <row r="171" spans="1:12" ht="12.75" customHeight="1" outlineLevel="2">
      <c r="A171" s="24" t="s">
        <v>100</v>
      </c>
      <c r="B171" s="111"/>
      <c r="C171" s="122" t="s">
        <v>192</v>
      </c>
      <c r="D171" s="23"/>
      <c r="E171" s="111" t="s">
        <v>204</v>
      </c>
      <c r="F171" s="112">
        <f aca="true" t="shared" si="101" ref="F171:L171">F172</f>
        <v>0</v>
      </c>
      <c r="G171" s="112">
        <f t="shared" si="101"/>
        <v>0</v>
      </c>
      <c r="H171" s="112">
        <f t="shared" si="101"/>
        <v>350</v>
      </c>
      <c r="I171" s="112">
        <f t="shared" si="101"/>
        <v>350</v>
      </c>
      <c r="J171" s="112">
        <f t="shared" si="101"/>
        <v>0</v>
      </c>
      <c r="K171" s="112">
        <f t="shared" si="101"/>
        <v>0</v>
      </c>
      <c r="L171" s="112">
        <f t="shared" si="101"/>
        <v>0</v>
      </c>
    </row>
    <row r="172" spans="1:12" ht="12.75" customHeight="1" hidden="1" outlineLevel="3">
      <c r="A172" s="24" t="s">
        <v>100</v>
      </c>
      <c r="B172" s="111"/>
      <c r="C172" s="122"/>
      <c r="D172" s="23">
        <v>632001</v>
      </c>
      <c r="E172" s="111" t="s">
        <v>455</v>
      </c>
      <c r="F172" s="112">
        <v>0</v>
      </c>
      <c r="G172" s="112">
        <v>0</v>
      </c>
      <c r="H172" s="112">
        <v>350</v>
      </c>
      <c r="I172" s="112">
        <v>350</v>
      </c>
      <c r="J172" s="112">
        <v>0</v>
      </c>
      <c r="K172" s="112">
        <v>0</v>
      </c>
      <c r="L172" s="112">
        <v>0</v>
      </c>
    </row>
    <row r="173" spans="1:12" ht="12.75" customHeight="1" outlineLevel="2" collapsed="1">
      <c r="A173" s="24" t="s">
        <v>100</v>
      </c>
      <c r="B173" s="111"/>
      <c r="C173" s="24" t="s">
        <v>183</v>
      </c>
      <c r="D173" s="23"/>
      <c r="E173" s="111" t="s">
        <v>207</v>
      </c>
      <c r="F173" s="112">
        <f aca="true" t="shared" si="102" ref="F173:L175">F174</f>
        <v>0</v>
      </c>
      <c r="G173" s="112">
        <f t="shared" si="102"/>
        <v>0</v>
      </c>
      <c r="H173" s="112">
        <f t="shared" si="102"/>
        <v>1000</v>
      </c>
      <c r="I173" s="112">
        <f t="shared" si="102"/>
        <v>1000</v>
      </c>
      <c r="J173" s="112">
        <f t="shared" si="102"/>
        <v>1000</v>
      </c>
      <c r="K173" s="112">
        <f t="shared" si="102"/>
        <v>1000</v>
      </c>
      <c r="L173" s="112">
        <f t="shared" si="102"/>
        <v>1000</v>
      </c>
    </row>
    <row r="174" spans="1:12" ht="12.75" customHeight="1" hidden="1" outlineLevel="3">
      <c r="A174" s="24" t="s">
        <v>100</v>
      </c>
      <c r="B174" s="111"/>
      <c r="C174" s="24"/>
      <c r="D174" s="23">
        <v>633006</v>
      </c>
      <c r="E174" s="23" t="s">
        <v>341</v>
      </c>
      <c r="F174" s="112">
        <v>0</v>
      </c>
      <c r="G174" s="112">
        <v>0</v>
      </c>
      <c r="H174" s="112">
        <v>1000</v>
      </c>
      <c r="I174" s="112">
        <v>1000</v>
      </c>
      <c r="J174" s="112">
        <v>1000</v>
      </c>
      <c r="K174" s="112">
        <v>1000</v>
      </c>
      <c r="L174" s="112">
        <v>1000</v>
      </c>
    </row>
    <row r="175" spans="1:12" ht="12.75" customHeight="1" outlineLevel="2" collapsed="1">
      <c r="A175" s="24" t="s">
        <v>100</v>
      </c>
      <c r="B175" s="111"/>
      <c r="C175" s="24" t="s">
        <v>212</v>
      </c>
      <c r="D175" s="23"/>
      <c r="E175" s="111" t="s">
        <v>513</v>
      </c>
      <c r="F175" s="112">
        <f t="shared" si="102"/>
        <v>0</v>
      </c>
      <c r="G175" s="112">
        <f t="shared" si="102"/>
        <v>0</v>
      </c>
      <c r="H175" s="112">
        <f t="shared" si="102"/>
        <v>0</v>
      </c>
      <c r="I175" s="112">
        <f t="shared" si="102"/>
        <v>50</v>
      </c>
      <c r="J175" s="112">
        <f t="shared" si="102"/>
        <v>0</v>
      </c>
      <c r="K175" s="112">
        <f t="shared" si="102"/>
        <v>0</v>
      </c>
      <c r="L175" s="112">
        <f t="shared" si="102"/>
        <v>0</v>
      </c>
    </row>
    <row r="176" spans="1:12" ht="12.75" customHeight="1" hidden="1" outlineLevel="3">
      <c r="A176" s="24" t="s">
        <v>100</v>
      </c>
      <c r="B176" s="111"/>
      <c r="C176" s="24"/>
      <c r="D176" s="23">
        <v>636002</v>
      </c>
      <c r="E176" s="23" t="s">
        <v>514</v>
      </c>
      <c r="F176" s="112">
        <v>0</v>
      </c>
      <c r="G176" s="112">
        <v>0</v>
      </c>
      <c r="H176" s="112">
        <v>0</v>
      </c>
      <c r="I176" s="112">
        <v>50</v>
      </c>
      <c r="J176" s="112">
        <v>0</v>
      </c>
      <c r="K176" s="112">
        <v>0</v>
      </c>
      <c r="L176" s="112">
        <v>0</v>
      </c>
    </row>
    <row r="177" spans="1:12" ht="12.75" customHeight="1" outlineLevel="2" collapsed="1">
      <c r="A177" s="24" t="s">
        <v>100</v>
      </c>
      <c r="B177" s="111"/>
      <c r="C177" s="25">
        <v>637</v>
      </c>
      <c r="D177" s="23"/>
      <c r="E177" s="111" t="s">
        <v>216</v>
      </c>
      <c r="F177" s="112">
        <f aca="true" t="shared" si="103" ref="F177:G177">SUM(F178:F179)</f>
        <v>74517.58</v>
      </c>
      <c r="G177" s="112">
        <f t="shared" si="103"/>
        <v>103839.61</v>
      </c>
      <c r="H177" s="112">
        <f aca="true" t="shared" si="104" ref="H177:I177">SUM(H178:H179)</f>
        <v>127000</v>
      </c>
      <c r="I177" s="112">
        <f t="shared" si="104"/>
        <v>130000</v>
      </c>
      <c r="J177" s="112">
        <f aca="true" t="shared" si="105" ref="J177">SUM(J178:J179)</f>
        <v>145000</v>
      </c>
      <c r="K177" s="112">
        <f aca="true" t="shared" si="106" ref="K177">SUM(K178:K179)</f>
        <v>147000</v>
      </c>
      <c r="L177" s="112">
        <f aca="true" t="shared" si="107" ref="L177">SUM(L178:L179)</f>
        <v>152000</v>
      </c>
    </row>
    <row r="178" spans="1:12" ht="12.75" customHeight="1" hidden="1" outlineLevel="3">
      <c r="A178" s="24" t="s">
        <v>100</v>
      </c>
      <c r="B178" s="111"/>
      <c r="C178" s="111"/>
      <c r="D178" s="23">
        <v>637004</v>
      </c>
      <c r="E178" s="111" t="s">
        <v>26</v>
      </c>
      <c r="F178" s="112">
        <f>74421.82+95.76</f>
        <v>74517.58</v>
      </c>
      <c r="G178" s="112">
        <v>101299.49</v>
      </c>
      <c r="H178" s="112">
        <v>124000</v>
      </c>
      <c r="I178" s="112">
        <v>124000</v>
      </c>
      <c r="J178" s="112">
        <v>138000</v>
      </c>
      <c r="K178" s="112">
        <v>139500</v>
      </c>
      <c r="L178" s="112">
        <v>144000</v>
      </c>
    </row>
    <row r="179" spans="1:12" ht="12.75" customHeight="1" hidden="1" outlineLevel="3">
      <c r="A179" s="24" t="s">
        <v>100</v>
      </c>
      <c r="B179" s="111"/>
      <c r="C179" s="111"/>
      <c r="D179" s="23">
        <v>637012</v>
      </c>
      <c r="E179" s="111" t="s">
        <v>12</v>
      </c>
      <c r="F179" s="112">
        <v>0</v>
      </c>
      <c r="G179" s="112">
        <v>2540.12</v>
      </c>
      <c r="H179" s="112">
        <v>3000</v>
      </c>
      <c r="I179" s="112">
        <v>6000</v>
      </c>
      <c r="J179" s="112">
        <v>7000</v>
      </c>
      <c r="K179" s="112">
        <v>7500</v>
      </c>
      <c r="L179" s="112">
        <v>8000</v>
      </c>
    </row>
    <row r="180" spans="1:12" s="12" customFormat="1" ht="15.75" customHeight="1">
      <c r="A180" s="182" t="s">
        <v>486</v>
      </c>
      <c r="B180" s="182"/>
      <c r="C180" s="182"/>
      <c r="D180" s="108" t="s">
        <v>487</v>
      </c>
      <c r="E180" s="108"/>
      <c r="F180" s="110">
        <f>F181+F183+F193</f>
        <v>0</v>
      </c>
      <c r="G180" s="110">
        <f aca="true" t="shared" si="108" ref="G180:L180">G181+G183+G193</f>
        <v>0</v>
      </c>
      <c r="H180" s="110">
        <f t="shared" si="108"/>
        <v>0</v>
      </c>
      <c r="I180" s="110">
        <f t="shared" si="108"/>
        <v>0</v>
      </c>
      <c r="J180" s="110">
        <f t="shared" si="108"/>
        <v>27000</v>
      </c>
      <c r="K180" s="110">
        <f t="shared" si="108"/>
        <v>27000</v>
      </c>
      <c r="L180" s="110">
        <f t="shared" si="108"/>
        <v>27000</v>
      </c>
    </row>
    <row r="181" spans="1:12" ht="12.75" customHeight="1" outlineLevel="1">
      <c r="A181" s="24" t="s">
        <v>100</v>
      </c>
      <c r="B181" s="25">
        <v>610</v>
      </c>
      <c r="C181" s="24"/>
      <c r="D181" s="25"/>
      <c r="E181" s="111" t="s">
        <v>321</v>
      </c>
      <c r="F181" s="112">
        <f aca="true" t="shared" si="109" ref="F181:L181">F182</f>
        <v>0</v>
      </c>
      <c r="G181" s="112">
        <f t="shared" si="109"/>
        <v>0</v>
      </c>
      <c r="H181" s="112">
        <f t="shared" si="109"/>
        <v>0</v>
      </c>
      <c r="I181" s="112">
        <f t="shared" si="109"/>
        <v>0</v>
      </c>
      <c r="J181" s="112">
        <f t="shared" si="109"/>
        <v>17000</v>
      </c>
      <c r="K181" s="112">
        <f t="shared" si="109"/>
        <v>17000</v>
      </c>
      <c r="L181" s="112">
        <f t="shared" si="109"/>
        <v>17000</v>
      </c>
    </row>
    <row r="182" spans="1:12" ht="12.75" customHeight="1" outlineLevel="2">
      <c r="A182" s="24" t="s">
        <v>100</v>
      </c>
      <c r="B182" s="25"/>
      <c r="C182" s="25">
        <v>611</v>
      </c>
      <c r="D182" s="25"/>
      <c r="E182" s="111" t="s">
        <v>0</v>
      </c>
      <c r="F182" s="112">
        <v>0</v>
      </c>
      <c r="G182" s="112">
        <v>0</v>
      </c>
      <c r="H182" s="112">
        <v>0</v>
      </c>
      <c r="I182" s="112">
        <v>0</v>
      </c>
      <c r="J182" s="112">
        <v>17000</v>
      </c>
      <c r="K182" s="112">
        <v>17000</v>
      </c>
      <c r="L182" s="112">
        <v>17000</v>
      </c>
    </row>
    <row r="183" spans="1:12" ht="12.75" customHeight="1" outlineLevel="1">
      <c r="A183" s="24" t="s">
        <v>100</v>
      </c>
      <c r="B183" s="25">
        <v>620</v>
      </c>
      <c r="C183" s="25"/>
      <c r="D183" s="25"/>
      <c r="E183" s="111" t="s">
        <v>194</v>
      </c>
      <c r="F183" s="112">
        <f>SUM(F184:F186)</f>
        <v>0</v>
      </c>
      <c r="G183" s="112">
        <f aca="true" t="shared" si="110" ref="G183:L183">SUM(G184:G186)</f>
        <v>0</v>
      </c>
      <c r="H183" s="112">
        <f t="shared" si="110"/>
        <v>0</v>
      </c>
      <c r="I183" s="112">
        <f t="shared" si="110"/>
        <v>0</v>
      </c>
      <c r="J183" s="112">
        <f t="shared" si="110"/>
        <v>5905</v>
      </c>
      <c r="K183" s="112">
        <f t="shared" si="110"/>
        <v>5905</v>
      </c>
      <c r="L183" s="112">
        <f t="shared" si="110"/>
        <v>5905</v>
      </c>
    </row>
    <row r="184" spans="1:12" ht="12.75" customHeight="1" outlineLevel="2">
      <c r="A184" s="24" t="s">
        <v>100</v>
      </c>
      <c r="B184" s="25"/>
      <c r="C184" s="24" t="s">
        <v>178</v>
      </c>
      <c r="D184" s="25"/>
      <c r="E184" s="111" t="s">
        <v>195</v>
      </c>
      <c r="F184" s="112">
        <v>0</v>
      </c>
      <c r="G184" s="112">
        <v>0</v>
      </c>
      <c r="H184" s="112">
        <v>0</v>
      </c>
      <c r="I184" s="112">
        <v>0</v>
      </c>
      <c r="J184" s="112">
        <v>640</v>
      </c>
      <c r="K184" s="112">
        <v>640</v>
      </c>
      <c r="L184" s="112">
        <v>640</v>
      </c>
    </row>
    <row r="185" spans="1:12" ht="12.75" customHeight="1" outlineLevel="2">
      <c r="A185" s="24" t="s">
        <v>100</v>
      </c>
      <c r="B185" s="25"/>
      <c r="C185" s="24" t="s">
        <v>179</v>
      </c>
      <c r="D185" s="25"/>
      <c r="E185" s="111" t="s">
        <v>498</v>
      </c>
      <c r="F185" s="112">
        <v>0</v>
      </c>
      <c r="G185" s="112">
        <v>0</v>
      </c>
      <c r="H185" s="112">
        <v>0</v>
      </c>
      <c r="I185" s="112">
        <v>0</v>
      </c>
      <c r="J185" s="112">
        <v>1060</v>
      </c>
      <c r="K185" s="112">
        <v>1060</v>
      </c>
      <c r="L185" s="112">
        <v>1060</v>
      </c>
    </row>
    <row r="186" spans="1:12" ht="12.75" customHeight="1" outlineLevel="2" collapsed="1">
      <c r="A186" s="24" t="s">
        <v>100</v>
      </c>
      <c r="B186" s="25"/>
      <c r="C186" s="24" t="s">
        <v>180</v>
      </c>
      <c r="D186" s="25"/>
      <c r="E186" s="111" t="s">
        <v>197</v>
      </c>
      <c r="F186" s="112">
        <f aca="true" t="shared" si="111" ref="F186:J186">SUM(F187:F192)</f>
        <v>0</v>
      </c>
      <c r="G186" s="112">
        <f t="shared" si="111"/>
        <v>0</v>
      </c>
      <c r="H186" s="112">
        <v>0</v>
      </c>
      <c r="I186" s="112">
        <v>0</v>
      </c>
      <c r="J186" s="112">
        <f t="shared" si="111"/>
        <v>4205</v>
      </c>
      <c r="K186" s="112">
        <f aca="true" t="shared" si="112" ref="K186:L186">SUM(K187:K192)</f>
        <v>4205</v>
      </c>
      <c r="L186" s="112">
        <f t="shared" si="112"/>
        <v>4205</v>
      </c>
    </row>
    <row r="187" spans="1:12" ht="12.75" customHeight="1" hidden="1" outlineLevel="3">
      <c r="A187" s="24" t="s">
        <v>100</v>
      </c>
      <c r="B187" s="25"/>
      <c r="C187" s="24"/>
      <c r="D187" s="25">
        <v>625001</v>
      </c>
      <c r="E187" s="111" t="s">
        <v>198</v>
      </c>
      <c r="F187" s="112">
        <v>0</v>
      </c>
      <c r="G187" s="112">
        <v>0</v>
      </c>
      <c r="H187" s="112">
        <v>0</v>
      </c>
      <c r="I187" s="112">
        <v>0</v>
      </c>
      <c r="J187" s="112">
        <v>235</v>
      </c>
      <c r="K187" s="112">
        <v>235</v>
      </c>
      <c r="L187" s="112">
        <v>235</v>
      </c>
    </row>
    <row r="188" spans="1:12" ht="12.75" customHeight="1" hidden="1" outlineLevel="3">
      <c r="A188" s="24" t="s">
        <v>100</v>
      </c>
      <c r="B188" s="25"/>
      <c r="C188" s="24"/>
      <c r="D188" s="25">
        <v>625002</v>
      </c>
      <c r="E188" s="111" t="s">
        <v>199</v>
      </c>
      <c r="F188" s="112">
        <v>0</v>
      </c>
      <c r="G188" s="112">
        <v>0</v>
      </c>
      <c r="H188" s="112">
        <v>0</v>
      </c>
      <c r="I188" s="112">
        <v>0</v>
      </c>
      <c r="J188" s="112">
        <v>2350</v>
      </c>
      <c r="K188" s="112">
        <v>2350</v>
      </c>
      <c r="L188" s="112">
        <v>2350</v>
      </c>
    </row>
    <row r="189" spans="1:12" ht="12.75" customHeight="1" hidden="1" outlineLevel="3">
      <c r="A189" s="24" t="s">
        <v>100</v>
      </c>
      <c r="B189" s="25"/>
      <c r="C189" s="24"/>
      <c r="D189" s="25">
        <v>625003</v>
      </c>
      <c r="E189" s="111" t="s">
        <v>200</v>
      </c>
      <c r="F189" s="112">
        <v>0</v>
      </c>
      <c r="G189" s="112">
        <v>0</v>
      </c>
      <c r="H189" s="112">
        <v>0</v>
      </c>
      <c r="I189" s="112">
        <v>0</v>
      </c>
      <c r="J189" s="112">
        <v>135</v>
      </c>
      <c r="K189" s="112">
        <v>135</v>
      </c>
      <c r="L189" s="112">
        <v>135</v>
      </c>
    </row>
    <row r="190" spans="1:12" ht="12.75" customHeight="1" hidden="1" outlineLevel="3">
      <c r="A190" s="24" t="s">
        <v>100</v>
      </c>
      <c r="B190" s="25"/>
      <c r="C190" s="24"/>
      <c r="D190" s="25">
        <v>625004</v>
      </c>
      <c r="E190" s="111" t="s">
        <v>201</v>
      </c>
      <c r="F190" s="112">
        <v>0</v>
      </c>
      <c r="G190" s="112">
        <v>0</v>
      </c>
      <c r="H190" s="112">
        <v>0</v>
      </c>
      <c r="I190" s="112">
        <v>0</v>
      </c>
      <c r="J190" s="112">
        <v>510</v>
      </c>
      <c r="K190" s="112">
        <v>510</v>
      </c>
      <c r="L190" s="112">
        <v>510</v>
      </c>
    </row>
    <row r="191" spans="1:12" ht="12.75" customHeight="1" hidden="1" outlineLevel="3">
      <c r="A191" s="24" t="s">
        <v>100</v>
      </c>
      <c r="B191" s="25"/>
      <c r="C191" s="24"/>
      <c r="D191" s="25">
        <v>625005</v>
      </c>
      <c r="E191" s="111" t="s">
        <v>202</v>
      </c>
      <c r="F191" s="112">
        <v>0</v>
      </c>
      <c r="G191" s="112">
        <v>0</v>
      </c>
      <c r="H191" s="112">
        <v>0</v>
      </c>
      <c r="I191" s="112">
        <v>0</v>
      </c>
      <c r="J191" s="112">
        <v>170</v>
      </c>
      <c r="K191" s="112">
        <v>170</v>
      </c>
      <c r="L191" s="112">
        <v>170</v>
      </c>
    </row>
    <row r="192" spans="1:12" ht="12.75" customHeight="1" hidden="1" outlineLevel="3">
      <c r="A192" s="24" t="s">
        <v>100</v>
      </c>
      <c r="B192" s="25"/>
      <c r="C192" s="24"/>
      <c r="D192" s="25">
        <v>625007</v>
      </c>
      <c r="E192" s="111" t="s">
        <v>203</v>
      </c>
      <c r="F192" s="112">
        <v>0</v>
      </c>
      <c r="G192" s="112">
        <v>0</v>
      </c>
      <c r="H192" s="112">
        <v>0</v>
      </c>
      <c r="I192" s="112">
        <v>0</v>
      </c>
      <c r="J192" s="112">
        <v>805</v>
      </c>
      <c r="K192" s="112">
        <v>805</v>
      </c>
      <c r="L192" s="112">
        <v>805</v>
      </c>
    </row>
    <row r="193" spans="1:12" ht="12.75" customHeight="1" outlineLevel="1">
      <c r="A193" s="24" t="s">
        <v>100</v>
      </c>
      <c r="B193" s="111">
        <v>630</v>
      </c>
      <c r="C193" s="122"/>
      <c r="D193" s="23"/>
      <c r="E193" s="111" t="s">
        <v>221</v>
      </c>
      <c r="F193" s="112">
        <f>F194+F196+F198</f>
        <v>0</v>
      </c>
      <c r="G193" s="112">
        <f aca="true" t="shared" si="113" ref="G193:L193">G194+G196+G198</f>
        <v>0</v>
      </c>
      <c r="H193" s="112">
        <f t="shared" si="113"/>
        <v>0</v>
      </c>
      <c r="I193" s="112">
        <f t="shared" si="113"/>
        <v>0</v>
      </c>
      <c r="J193" s="112">
        <f t="shared" si="113"/>
        <v>4095</v>
      </c>
      <c r="K193" s="112">
        <f t="shared" si="113"/>
        <v>4095</v>
      </c>
      <c r="L193" s="112">
        <f t="shared" si="113"/>
        <v>4095</v>
      </c>
    </row>
    <row r="194" spans="1:12" ht="12.75" customHeight="1" outlineLevel="2">
      <c r="A194" s="24" t="s">
        <v>100</v>
      </c>
      <c r="B194" s="111"/>
      <c r="C194" s="122" t="s">
        <v>192</v>
      </c>
      <c r="D194" s="23"/>
      <c r="E194" s="111" t="s">
        <v>204</v>
      </c>
      <c r="F194" s="112">
        <f aca="true" t="shared" si="114" ref="F194:L194">F195</f>
        <v>0</v>
      </c>
      <c r="G194" s="112">
        <f t="shared" si="114"/>
        <v>0</v>
      </c>
      <c r="H194" s="112">
        <f t="shared" si="114"/>
        <v>0</v>
      </c>
      <c r="I194" s="112">
        <f t="shared" si="114"/>
        <v>0</v>
      </c>
      <c r="J194" s="112">
        <f t="shared" si="114"/>
        <v>350</v>
      </c>
      <c r="K194" s="112">
        <f t="shared" si="114"/>
        <v>350</v>
      </c>
      <c r="L194" s="112">
        <f t="shared" si="114"/>
        <v>350</v>
      </c>
    </row>
    <row r="195" spans="1:12" ht="12.75" customHeight="1" hidden="1" outlineLevel="3">
      <c r="A195" s="24" t="s">
        <v>100</v>
      </c>
      <c r="B195" s="111"/>
      <c r="C195" s="122"/>
      <c r="D195" s="23">
        <v>632001</v>
      </c>
      <c r="E195" s="111" t="s">
        <v>455</v>
      </c>
      <c r="F195" s="112">
        <v>0</v>
      </c>
      <c r="G195" s="112">
        <v>0</v>
      </c>
      <c r="H195" s="112">
        <v>0</v>
      </c>
      <c r="I195" s="112">
        <v>0</v>
      </c>
      <c r="J195" s="112">
        <v>350</v>
      </c>
      <c r="K195" s="112">
        <v>350</v>
      </c>
      <c r="L195" s="112">
        <v>350</v>
      </c>
    </row>
    <row r="196" spans="1:12" ht="12.75" customHeight="1" outlineLevel="2" collapsed="1">
      <c r="A196" s="24" t="s">
        <v>100</v>
      </c>
      <c r="B196" s="111"/>
      <c r="C196" s="24" t="s">
        <v>183</v>
      </c>
      <c r="D196" s="23"/>
      <c r="E196" s="111" t="s">
        <v>207</v>
      </c>
      <c r="F196" s="112">
        <f aca="true" t="shared" si="115" ref="F196:L196">F197</f>
        <v>0</v>
      </c>
      <c r="G196" s="112">
        <f t="shared" si="115"/>
        <v>0</v>
      </c>
      <c r="H196" s="112">
        <f t="shared" si="115"/>
        <v>0</v>
      </c>
      <c r="I196" s="112">
        <f t="shared" si="115"/>
        <v>0</v>
      </c>
      <c r="J196" s="112">
        <f t="shared" si="115"/>
        <v>100</v>
      </c>
      <c r="K196" s="112">
        <f t="shared" si="115"/>
        <v>100</v>
      </c>
      <c r="L196" s="112">
        <f t="shared" si="115"/>
        <v>100</v>
      </c>
    </row>
    <row r="197" spans="1:12" ht="12.75" customHeight="1" hidden="1" outlineLevel="3">
      <c r="A197" s="24" t="s">
        <v>100</v>
      </c>
      <c r="B197" s="111"/>
      <c r="C197" s="24"/>
      <c r="D197" s="23">
        <v>633015</v>
      </c>
      <c r="E197" s="23" t="s">
        <v>488</v>
      </c>
      <c r="F197" s="112">
        <v>0</v>
      </c>
      <c r="G197" s="112">
        <v>0</v>
      </c>
      <c r="H197" s="112">
        <v>0</v>
      </c>
      <c r="I197" s="112">
        <v>0</v>
      </c>
      <c r="J197" s="112">
        <v>100</v>
      </c>
      <c r="K197" s="112">
        <v>100</v>
      </c>
      <c r="L197" s="112">
        <v>100</v>
      </c>
    </row>
    <row r="198" spans="1:12" ht="12.75" customHeight="1" outlineLevel="2" collapsed="1">
      <c r="A198" s="24" t="s">
        <v>100</v>
      </c>
      <c r="B198" s="111"/>
      <c r="C198" s="24" t="s">
        <v>187</v>
      </c>
      <c r="D198" s="23"/>
      <c r="E198" s="111" t="s">
        <v>347</v>
      </c>
      <c r="F198" s="112">
        <f>SUM(F199:F201)</f>
        <v>0</v>
      </c>
      <c r="G198" s="112">
        <f aca="true" t="shared" si="116" ref="G198:L198">SUM(G199:G201)</f>
        <v>0</v>
      </c>
      <c r="H198" s="112">
        <f t="shared" si="116"/>
        <v>0</v>
      </c>
      <c r="I198" s="112">
        <f t="shared" si="116"/>
        <v>0</v>
      </c>
      <c r="J198" s="112">
        <f t="shared" si="116"/>
        <v>3645</v>
      </c>
      <c r="K198" s="112">
        <f t="shared" si="116"/>
        <v>3645</v>
      </c>
      <c r="L198" s="112">
        <f t="shared" si="116"/>
        <v>3645</v>
      </c>
    </row>
    <row r="199" spans="1:12" ht="12.75" customHeight="1" hidden="1" outlineLevel="3">
      <c r="A199" s="24" t="s">
        <v>100</v>
      </c>
      <c r="B199" s="111"/>
      <c r="C199" s="24"/>
      <c r="D199" s="23">
        <v>634001</v>
      </c>
      <c r="E199" s="23" t="s">
        <v>386</v>
      </c>
      <c r="F199" s="112">
        <v>0</v>
      </c>
      <c r="G199" s="112">
        <v>0</v>
      </c>
      <c r="H199" s="112">
        <v>0</v>
      </c>
      <c r="I199" s="112">
        <v>0</v>
      </c>
      <c r="J199" s="112">
        <v>1000</v>
      </c>
      <c r="K199" s="112">
        <v>1000</v>
      </c>
      <c r="L199" s="112">
        <v>1000</v>
      </c>
    </row>
    <row r="200" spans="1:12" ht="12.75" customHeight="1" hidden="1" outlineLevel="3">
      <c r="A200" s="24" t="s">
        <v>100</v>
      </c>
      <c r="B200" s="111"/>
      <c r="C200" s="24"/>
      <c r="D200" s="23">
        <v>634002</v>
      </c>
      <c r="E200" s="23" t="s">
        <v>489</v>
      </c>
      <c r="F200" s="112">
        <v>0</v>
      </c>
      <c r="G200" s="112">
        <v>0</v>
      </c>
      <c r="H200" s="112">
        <v>0</v>
      </c>
      <c r="I200" s="112">
        <v>0</v>
      </c>
      <c r="J200" s="112">
        <v>1645</v>
      </c>
      <c r="K200" s="112">
        <v>1645</v>
      </c>
      <c r="L200" s="112">
        <v>1645</v>
      </c>
    </row>
    <row r="201" spans="1:12" ht="12.75" customHeight="1" hidden="1" outlineLevel="3">
      <c r="A201" s="24" t="s">
        <v>100</v>
      </c>
      <c r="B201" s="111"/>
      <c r="C201" s="24"/>
      <c r="D201" s="23">
        <v>634003</v>
      </c>
      <c r="E201" s="23" t="s">
        <v>490</v>
      </c>
      <c r="F201" s="112">
        <v>0</v>
      </c>
      <c r="G201" s="112">
        <v>0</v>
      </c>
      <c r="H201" s="112">
        <v>0</v>
      </c>
      <c r="I201" s="112">
        <v>0</v>
      </c>
      <c r="J201" s="112">
        <v>1000</v>
      </c>
      <c r="K201" s="112">
        <v>1000</v>
      </c>
      <c r="L201" s="112">
        <v>1000</v>
      </c>
    </row>
    <row r="202" spans="1:12" ht="12.75">
      <c r="A202" s="88"/>
      <c r="B202" s="117"/>
      <c r="C202" s="117"/>
      <c r="D202" s="117"/>
      <c r="E202" s="117"/>
      <c r="F202" s="123"/>
      <c r="G202" s="118"/>
      <c r="H202" s="118"/>
      <c r="I202" s="118"/>
      <c r="J202" s="118"/>
      <c r="K202" s="118"/>
      <c r="L202" s="118"/>
    </row>
    <row r="203" spans="1:12" ht="18.75">
      <c r="A203" s="171" t="s">
        <v>439</v>
      </c>
      <c r="B203" s="171"/>
      <c r="C203" s="171"/>
      <c r="D203" s="171"/>
      <c r="E203" s="171"/>
      <c r="F203" s="119">
        <f aca="true" t="shared" si="117" ref="F203:L203">F204+F212+F218+F222</f>
        <v>8294.25</v>
      </c>
      <c r="G203" s="119">
        <f t="shared" si="117"/>
        <v>18066.9</v>
      </c>
      <c r="H203" s="119">
        <f aca="true" t="shared" si="118" ref="H203:I203">H204+H212+H218+H222</f>
        <v>27300</v>
      </c>
      <c r="I203" s="119">
        <f t="shared" si="118"/>
        <v>14000</v>
      </c>
      <c r="J203" s="119">
        <f t="shared" si="117"/>
        <v>18000</v>
      </c>
      <c r="K203" s="119">
        <f aca="true" t="shared" si="119" ref="K203">K204+K212+K218+K222</f>
        <v>18000</v>
      </c>
      <c r="L203" s="119">
        <f t="shared" si="117"/>
        <v>18000</v>
      </c>
    </row>
    <row r="204" spans="1:12" ht="15.75" customHeight="1">
      <c r="A204" s="182" t="s">
        <v>71</v>
      </c>
      <c r="B204" s="182"/>
      <c r="C204" s="182"/>
      <c r="D204" s="108" t="s">
        <v>440</v>
      </c>
      <c r="E204" s="108"/>
      <c r="F204" s="110">
        <f aca="true" t="shared" si="120" ref="F204:L204">F205</f>
        <v>6618.24</v>
      </c>
      <c r="G204" s="110">
        <f t="shared" si="120"/>
        <v>3368.36</v>
      </c>
      <c r="H204" s="110">
        <f t="shared" si="120"/>
        <v>10300</v>
      </c>
      <c r="I204" s="110">
        <f t="shared" si="120"/>
        <v>11000</v>
      </c>
      <c r="J204" s="110">
        <f t="shared" si="120"/>
        <v>11000</v>
      </c>
      <c r="K204" s="110">
        <f t="shared" si="120"/>
        <v>11000</v>
      </c>
      <c r="L204" s="110">
        <f t="shared" si="120"/>
        <v>11000</v>
      </c>
    </row>
    <row r="205" spans="1:12" ht="12.75" customHeight="1" outlineLevel="1">
      <c r="A205" s="24" t="s">
        <v>101</v>
      </c>
      <c r="B205" s="25">
        <v>630</v>
      </c>
      <c r="C205" s="25"/>
      <c r="D205" s="25"/>
      <c r="E205" s="111" t="s">
        <v>221</v>
      </c>
      <c r="F205" s="112">
        <f aca="true" t="shared" si="121" ref="F205:L205">F206+F208+F210</f>
        <v>6618.24</v>
      </c>
      <c r="G205" s="112">
        <f t="shared" si="121"/>
        <v>3368.36</v>
      </c>
      <c r="H205" s="112">
        <f aca="true" t="shared" si="122" ref="H205:I205">H206+H208+H210</f>
        <v>10300</v>
      </c>
      <c r="I205" s="112">
        <f t="shared" si="122"/>
        <v>11000</v>
      </c>
      <c r="J205" s="112">
        <f t="shared" si="121"/>
        <v>11000</v>
      </c>
      <c r="K205" s="112">
        <f aca="true" t="shared" si="123" ref="K205">K206+K208+K210</f>
        <v>11000</v>
      </c>
      <c r="L205" s="112">
        <f t="shared" si="121"/>
        <v>11000</v>
      </c>
    </row>
    <row r="206" spans="1:12" ht="12.75" customHeight="1" outlineLevel="2">
      <c r="A206" s="24" t="s">
        <v>101</v>
      </c>
      <c r="B206" s="25"/>
      <c r="C206" s="25">
        <v>633</v>
      </c>
      <c r="D206" s="25"/>
      <c r="E206" s="111" t="s">
        <v>207</v>
      </c>
      <c r="F206" s="112">
        <f aca="true" t="shared" si="124" ref="F206:L206">F207</f>
        <v>0</v>
      </c>
      <c r="G206" s="112">
        <f t="shared" si="124"/>
        <v>0</v>
      </c>
      <c r="H206" s="112">
        <f t="shared" si="124"/>
        <v>300</v>
      </c>
      <c r="I206" s="112">
        <f t="shared" si="124"/>
        <v>1000</v>
      </c>
      <c r="J206" s="112">
        <f t="shared" si="124"/>
        <v>1000</v>
      </c>
      <c r="K206" s="112">
        <f t="shared" si="124"/>
        <v>1000</v>
      </c>
      <c r="L206" s="112">
        <f t="shared" si="124"/>
        <v>1000</v>
      </c>
    </row>
    <row r="207" spans="1:12" ht="12.75" customHeight="1" hidden="1" outlineLevel="3">
      <c r="A207" s="24" t="s">
        <v>101</v>
      </c>
      <c r="B207" s="25"/>
      <c r="C207" s="25"/>
      <c r="D207" s="25">
        <v>633006</v>
      </c>
      <c r="E207" s="111" t="s">
        <v>480</v>
      </c>
      <c r="F207" s="112">
        <v>0</v>
      </c>
      <c r="G207" s="112">
        <v>0</v>
      </c>
      <c r="H207" s="112">
        <v>300</v>
      </c>
      <c r="I207" s="112">
        <v>1000</v>
      </c>
      <c r="J207" s="112">
        <v>1000</v>
      </c>
      <c r="K207" s="112">
        <v>1000</v>
      </c>
      <c r="L207" s="112">
        <v>1000</v>
      </c>
    </row>
    <row r="208" spans="1:12" ht="12.75" customHeight="1" outlineLevel="2" collapsed="1">
      <c r="A208" s="24" t="s">
        <v>101</v>
      </c>
      <c r="B208" s="25"/>
      <c r="C208" s="25">
        <v>635</v>
      </c>
      <c r="D208" s="25"/>
      <c r="E208" s="111" t="s">
        <v>211</v>
      </c>
      <c r="F208" s="112">
        <f aca="true" t="shared" si="125" ref="F208:L208">F209</f>
        <v>621.55</v>
      </c>
      <c r="G208" s="112">
        <f t="shared" si="125"/>
        <v>3368.36</v>
      </c>
      <c r="H208" s="112">
        <f t="shared" si="125"/>
        <v>10000</v>
      </c>
      <c r="I208" s="112">
        <f t="shared" si="125"/>
        <v>10000</v>
      </c>
      <c r="J208" s="112">
        <f t="shared" si="125"/>
        <v>10000</v>
      </c>
      <c r="K208" s="112">
        <f t="shared" si="125"/>
        <v>10000</v>
      </c>
      <c r="L208" s="112">
        <f t="shared" si="125"/>
        <v>10000</v>
      </c>
    </row>
    <row r="209" spans="1:12" ht="12.75" customHeight="1" hidden="1" outlineLevel="3">
      <c r="A209" s="24" t="s">
        <v>101</v>
      </c>
      <c r="B209" s="25"/>
      <c r="C209" s="25"/>
      <c r="D209" s="25">
        <v>635006</v>
      </c>
      <c r="E209" s="111" t="s">
        <v>255</v>
      </c>
      <c r="F209" s="112">
        <v>621.55</v>
      </c>
      <c r="G209" s="112">
        <v>3368.36</v>
      </c>
      <c r="H209" s="112">
        <v>10000</v>
      </c>
      <c r="I209" s="112">
        <v>10000</v>
      </c>
      <c r="J209" s="112">
        <v>10000</v>
      </c>
      <c r="K209" s="112">
        <v>10000</v>
      </c>
      <c r="L209" s="112">
        <v>10000</v>
      </c>
    </row>
    <row r="210" spans="1:12" ht="12.75" customHeight="1" outlineLevel="2" collapsed="1">
      <c r="A210" s="24" t="s">
        <v>101</v>
      </c>
      <c r="B210" s="25"/>
      <c r="C210" s="25">
        <v>637</v>
      </c>
      <c r="D210" s="25"/>
      <c r="E210" s="111" t="s">
        <v>216</v>
      </c>
      <c r="F210" s="112">
        <f aca="true" t="shared" si="126" ref="F210:L210">F211</f>
        <v>5996.69</v>
      </c>
      <c r="G210" s="112">
        <f t="shared" si="126"/>
        <v>0</v>
      </c>
      <c r="H210" s="112">
        <f t="shared" si="126"/>
        <v>0</v>
      </c>
      <c r="I210" s="112">
        <f t="shared" si="126"/>
        <v>0</v>
      </c>
      <c r="J210" s="112">
        <f t="shared" si="126"/>
        <v>0</v>
      </c>
      <c r="K210" s="112">
        <f t="shared" si="126"/>
        <v>0</v>
      </c>
      <c r="L210" s="112">
        <f t="shared" si="126"/>
        <v>0</v>
      </c>
    </row>
    <row r="211" spans="1:12" ht="12.75" customHeight="1" hidden="1" outlineLevel="3">
      <c r="A211" s="24" t="s">
        <v>101</v>
      </c>
      <c r="B211" s="25"/>
      <c r="C211" s="25"/>
      <c r="D211" s="25">
        <v>637004</v>
      </c>
      <c r="E211" s="111" t="s">
        <v>368</v>
      </c>
      <c r="F211" s="112">
        <v>5996.69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0</v>
      </c>
    </row>
    <row r="212" spans="1:12" ht="15.75" customHeight="1">
      <c r="A212" s="182" t="s">
        <v>168</v>
      </c>
      <c r="B212" s="182"/>
      <c r="C212" s="182"/>
      <c r="D212" s="108" t="s">
        <v>256</v>
      </c>
      <c r="E212" s="108"/>
      <c r="F212" s="110">
        <f aca="true" t="shared" si="127" ref="F212:L212">F213</f>
        <v>0</v>
      </c>
      <c r="G212" s="110">
        <f t="shared" si="127"/>
        <v>0</v>
      </c>
      <c r="H212" s="110">
        <f t="shared" si="127"/>
        <v>17000</v>
      </c>
      <c r="I212" s="110">
        <f t="shared" si="127"/>
        <v>3000</v>
      </c>
      <c r="J212" s="110">
        <f t="shared" si="127"/>
        <v>7000</v>
      </c>
      <c r="K212" s="110">
        <f t="shared" si="127"/>
        <v>7000</v>
      </c>
      <c r="L212" s="110">
        <f t="shared" si="127"/>
        <v>7000</v>
      </c>
    </row>
    <row r="213" spans="1:12" ht="12.75" customHeight="1" outlineLevel="1">
      <c r="A213" s="24" t="s">
        <v>101</v>
      </c>
      <c r="B213" s="25">
        <v>630</v>
      </c>
      <c r="C213" s="25"/>
      <c r="D213" s="25"/>
      <c r="E213" s="111" t="s">
        <v>221</v>
      </c>
      <c r="F213" s="112">
        <f aca="true" t="shared" si="128" ref="F213:L213">F214+F216</f>
        <v>0</v>
      </c>
      <c r="G213" s="112">
        <f t="shared" si="128"/>
        <v>0</v>
      </c>
      <c r="H213" s="112">
        <f aca="true" t="shared" si="129" ref="H213:I213">H214+H216</f>
        <v>17000</v>
      </c>
      <c r="I213" s="112">
        <f t="shared" si="129"/>
        <v>3000</v>
      </c>
      <c r="J213" s="112">
        <f t="shared" si="128"/>
        <v>7000</v>
      </c>
      <c r="K213" s="112">
        <f aca="true" t="shared" si="130" ref="K213">K214+K216</f>
        <v>7000</v>
      </c>
      <c r="L213" s="112">
        <f t="shared" si="128"/>
        <v>7000</v>
      </c>
    </row>
    <row r="214" spans="1:12" ht="12.75" customHeight="1" outlineLevel="2">
      <c r="A214" s="24" t="s">
        <v>101</v>
      </c>
      <c r="B214" s="25"/>
      <c r="C214" s="25">
        <v>633</v>
      </c>
      <c r="D214" s="25"/>
      <c r="E214" s="111" t="s">
        <v>207</v>
      </c>
      <c r="F214" s="112">
        <f aca="true" t="shared" si="131" ref="F214:L214">F215</f>
        <v>0</v>
      </c>
      <c r="G214" s="112">
        <f t="shared" si="131"/>
        <v>0</v>
      </c>
      <c r="H214" s="112">
        <f t="shared" si="131"/>
        <v>15000</v>
      </c>
      <c r="I214" s="112">
        <f t="shared" si="131"/>
        <v>1000</v>
      </c>
      <c r="J214" s="112">
        <f t="shared" si="131"/>
        <v>5000</v>
      </c>
      <c r="K214" s="112">
        <f t="shared" si="131"/>
        <v>5000</v>
      </c>
      <c r="L214" s="112">
        <f t="shared" si="131"/>
        <v>5000</v>
      </c>
    </row>
    <row r="215" spans="1:12" ht="12.75" customHeight="1" hidden="1" outlineLevel="3">
      <c r="A215" s="24" t="s">
        <v>101</v>
      </c>
      <c r="B215" s="25"/>
      <c r="C215" s="25"/>
      <c r="D215" s="25">
        <v>633006</v>
      </c>
      <c r="E215" s="23" t="s">
        <v>463</v>
      </c>
      <c r="F215" s="112">
        <v>0</v>
      </c>
      <c r="G215" s="112">
        <v>0</v>
      </c>
      <c r="H215" s="112">
        <v>15000</v>
      </c>
      <c r="I215" s="112">
        <v>1000</v>
      </c>
      <c r="J215" s="112">
        <v>5000</v>
      </c>
      <c r="K215" s="112">
        <v>5000</v>
      </c>
      <c r="L215" s="112">
        <v>5000</v>
      </c>
    </row>
    <row r="216" spans="1:12" ht="12.75" customHeight="1" outlineLevel="2" collapsed="1">
      <c r="A216" s="24" t="s">
        <v>101</v>
      </c>
      <c r="B216" s="25"/>
      <c r="C216" s="25">
        <v>635</v>
      </c>
      <c r="D216" s="25"/>
      <c r="E216" s="111" t="s">
        <v>211</v>
      </c>
      <c r="F216" s="112">
        <f aca="true" t="shared" si="132" ref="F216:L216">F217</f>
        <v>0</v>
      </c>
      <c r="G216" s="112">
        <f t="shared" si="132"/>
        <v>0</v>
      </c>
      <c r="H216" s="112">
        <f t="shared" si="132"/>
        <v>2000</v>
      </c>
      <c r="I216" s="112">
        <f t="shared" si="132"/>
        <v>2000</v>
      </c>
      <c r="J216" s="112">
        <f t="shared" si="132"/>
        <v>2000</v>
      </c>
      <c r="K216" s="112">
        <f t="shared" si="132"/>
        <v>2000</v>
      </c>
      <c r="L216" s="112">
        <f t="shared" si="132"/>
        <v>2000</v>
      </c>
    </row>
    <row r="217" spans="1:12" ht="12.75" customHeight="1" hidden="1" outlineLevel="3">
      <c r="A217" s="24" t="s">
        <v>101</v>
      </c>
      <c r="B217" s="25"/>
      <c r="C217" s="25"/>
      <c r="D217" s="25">
        <v>635006</v>
      </c>
      <c r="E217" s="23" t="s">
        <v>257</v>
      </c>
      <c r="F217" s="112">
        <v>0</v>
      </c>
      <c r="G217" s="112">
        <v>0</v>
      </c>
      <c r="H217" s="112">
        <v>2000</v>
      </c>
      <c r="I217" s="112">
        <v>2000</v>
      </c>
      <c r="J217" s="112">
        <v>2000</v>
      </c>
      <c r="K217" s="112">
        <v>2000</v>
      </c>
      <c r="L217" s="112">
        <v>2000</v>
      </c>
    </row>
    <row r="218" spans="1:12" s="12" customFormat="1" ht="15.75" customHeight="1">
      <c r="A218" s="182" t="s">
        <v>169</v>
      </c>
      <c r="B218" s="182"/>
      <c r="C218" s="182"/>
      <c r="D218" s="108" t="s">
        <v>412</v>
      </c>
      <c r="E218" s="108"/>
      <c r="F218" s="110">
        <f aca="true" t="shared" si="133" ref="F218:L220">F219</f>
        <v>1170.72</v>
      </c>
      <c r="G218" s="110">
        <f t="shared" si="133"/>
        <v>14518.54</v>
      </c>
      <c r="H218" s="110">
        <f t="shared" si="133"/>
        <v>0</v>
      </c>
      <c r="I218" s="110">
        <f t="shared" si="133"/>
        <v>0</v>
      </c>
      <c r="J218" s="110">
        <f t="shared" si="133"/>
        <v>0</v>
      </c>
      <c r="K218" s="110">
        <f t="shared" si="133"/>
        <v>0</v>
      </c>
      <c r="L218" s="110">
        <f t="shared" si="133"/>
        <v>0</v>
      </c>
    </row>
    <row r="219" spans="1:12" ht="12.75" customHeight="1" outlineLevel="1">
      <c r="A219" s="24" t="s">
        <v>101</v>
      </c>
      <c r="B219" s="25">
        <v>630</v>
      </c>
      <c r="C219" s="25"/>
      <c r="D219" s="25"/>
      <c r="E219" s="111" t="s">
        <v>221</v>
      </c>
      <c r="F219" s="112">
        <f t="shared" si="133"/>
        <v>1170.72</v>
      </c>
      <c r="G219" s="112">
        <f t="shared" si="133"/>
        <v>14518.54</v>
      </c>
      <c r="H219" s="112">
        <f t="shared" si="133"/>
        <v>0</v>
      </c>
      <c r="I219" s="112">
        <f t="shared" si="133"/>
        <v>0</v>
      </c>
      <c r="J219" s="112">
        <f t="shared" si="133"/>
        <v>0</v>
      </c>
      <c r="K219" s="112">
        <f t="shared" si="133"/>
        <v>0</v>
      </c>
      <c r="L219" s="112">
        <f t="shared" si="133"/>
        <v>0</v>
      </c>
    </row>
    <row r="220" spans="1:12" ht="12.75" customHeight="1" outlineLevel="2">
      <c r="A220" s="24" t="s">
        <v>101</v>
      </c>
      <c r="B220" s="25"/>
      <c r="C220" s="25">
        <v>635</v>
      </c>
      <c r="D220" s="25"/>
      <c r="E220" s="111" t="s">
        <v>211</v>
      </c>
      <c r="F220" s="112">
        <f t="shared" si="133"/>
        <v>1170.72</v>
      </c>
      <c r="G220" s="112">
        <f t="shared" si="133"/>
        <v>14518.54</v>
      </c>
      <c r="H220" s="112">
        <f t="shared" si="133"/>
        <v>0</v>
      </c>
      <c r="I220" s="112">
        <f t="shared" si="133"/>
        <v>0</v>
      </c>
      <c r="J220" s="112">
        <f t="shared" si="133"/>
        <v>0</v>
      </c>
      <c r="K220" s="112">
        <f t="shared" si="133"/>
        <v>0</v>
      </c>
      <c r="L220" s="112">
        <f t="shared" si="133"/>
        <v>0</v>
      </c>
    </row>
    <row r="221" spans="1:12" ht="12.75" customHeight="1" hidden="1" outlineLevel="3">
      <c r="A221" s="24" t="s">
        <v>101</v>
      </c>
      <c r="B221" s="25"/>
      <c r="C221" s="25"/>
      <c r="D221" s="25">
        <v>635006</v>
      </c>
      <c r="E221" s="23" t="s">
        <v>369</v>
      </c>
      <c r="F221" s="112">
        <v>1170.72</v>
      </c>
      <c r="G221" s="112">
        <v>14518.54</v>
      </c>
      <c r="H221" s="112">
        <v>0</v>
      </c>
      <c r="I221" s="112">
        <v>0</v>
      </c>
      <c r="J221" s="112">
        <v>0</v>
      </c>
      <c r="K221" s="112">
        <v>0</v>
      </c>
      <c r="L221" s="112">
        <v>0</v>
      </c>
    </row>
    <row r="222" spans="1:12" ht="15.75" customHeight="1">
      <c r="A222" s="182" t="s">
        <v>168</v>
      </c>
      <c r="B222" s="182"/>
      <c r="C222" s="182"/>
      <c r="D222" s="108" t="s">
        <v>413</v>
      </c>
      <c r="E222" s="108"/>
      <c r="F222" s="110">
        <f aca="true" t="shared" si="134" ref="F222:L222">F223</f>
        <v>505.28999999999996</v>
      </c>
      <c r="G222" s="110">
        <f t="shared" si="134"/>
        <v>180</v>
      </c>
      <c r="H222" s="110">
        <f t="shared" si="134"/>
        <v>0</v>
      </c>
      <c r="I222" s="110">
        <f t="shared" si="134"/>
        <v>0</v>
      </c>
      <c r="J222" s="110">
        <f t="shared" si="134"/>
        <v>0</v>
      </c>
      <c r="K222" s="110">
        <f t="shared" si="134"/>
        <v>0</v>
      </c>
      <c r="L222" s="110">
        <f t="shared" si="134"/>
        <v>0</v>
      </c>
    </row>
    <row r="223" spans="1:12" ht="12.75" customHeight="1" outlineLevel="1">
      <c r="A223" s="24" t="s">
        <v>94</v>
      </c>
      <c r="B223" s="25">
        <v>630</v>
      </c>
      <c r="C223" s="25"/>
      <c r="D223" s="25"/>
      <c r="E223" s="111" t="s">
        <v>221</v>
      </c>
      <c r="F223" s="112">
        <f aca="true" t="shared" si="135" ref="F223:L223">F224+F226</f>
        <v>505.28999999999996</v>
      </c>
      <c r="G223" s="112">
        <f t="shared" si="135"/>
        <v>180</v>
      </c>
      <c r="H223" s="112">
        <f aca="true" t="shared" si="136" ref="H223:I223">H224+H226</f>
        <v>0</v>
      </c>
      <c r="I223" s="112">
        <f t="shared" si="136"/>
        <v>0</v>
      </c>
      <c r="J223" s="112">
        <f t="shared" si="135"/>
        <v>0</v>
      </c>
      <c r="K223" s="112">
        <f aca="true" t="shared" si="137" ref="K223">K224+K226</f>
        <v>0</v>
      </c>
      <c r="L223" s="112">
        <f t="shared" si="135"/>
        <v>0</v>
      </c>
    </row>
    <row r="224" spans="1:12" ht="12.75" customHeight="1" outlineLevel="2">
      <c r="A224" s="24" t="s">
        <v>94</v>
      </c>
      <c r="B224" s="25"/>
      <c r="C224" s="25">
        <v>634</v>
      </c>
      <c r="D224" s="25"/>
      <c r="E224" s="111" t="s">
        <v>347</v>
      </c>
      <c r="F224" s="112">
        <f aca="true" t="shared" si="138" ref="F224:L224">F225</f>
        <v>210.25</v>
      </c>
      <c r="G224" s="112">
        <f t="shared" si="138"/>
        <v>0</v>
      </c>
      <c r="H224" s="112">
        <f t="shared" si="138"/>
        <v>0</v>
      </c>
      <c r="I224" s="112">
        <f t="shared" si="138"/>
        <v>0</v>
      </c>
      <c r="J224" s="112">
        <f t="shared" si="138"/>
        <v>0</v>
      </c>
      <c r="K224" s="112">
        <f t="shared" si="138"/>
        <v>0</v>
      </c>
      <c r="L224" s="112">
        <f t="shared" si="138"/>
        <v>0</v>
      </c>
    </row>
    <row r="225" spans="1:12" ht="12.75" customHeight="1" hidden="1" outlineLevel="3">
      <c r="A225" s="24" t="s">
        <v>94</v>
      </c>
      <c r="B225" s="25"/>
      <c r="C225" s="25"/>
      <c r="D225" s="25">
        <v>634001</v>
      </c>
      <c r="E225" s="111" t="s">
        <v>302</v>
      </c>
      <c r="F225" s="112">
        <v>210.25</v>
      </c>
      <c r="G225" s="112">
        <v>0</v>
      </c>
      <c r="H225" s="112">
        <v>0</v>
      </c>
      <c r="I225" s="112">
        <v>0</v>
      </c>
      <c r="J225" s="112">
        <v>0</v>
      </c>
      <c r="K225" s="112">
        <v>0</v>
      </c>
      <c r="L225" s="112">
        <v>0</v>
      </c>
    </row>
    <row r="226" spans="1:12" ht="12.75" customHeight="1" outlineLevel="2" collapsed="1">
      <c r="A226" s="24" t="s">
        <v>94</v>
      </c>
      <c r="B226" s="25"/>
      <c r="C226" s="25">
        <v>635</v>
      </c>
      <c r="D226" s="25"/>
      <c r="E226" s="111" t="s">
        <v>211</v>
      </c>
      <c r="F226" s="112">
        <f aca="true" t="shared" si="139" ref="F226:L226">SUM(F227:F228)</f>
        <v>295.03999999999996</v>
      </c>
      <c r="G226" s="112">
        <f t="shared" si="139"/>
        <v>180</v>
      </c>
      <c r="H226" s="112">
        <f aca="true" t="shared" si="140" ref="H226:I226">SUM(H227:H228)</f>
        <v>0</v>
      </c>
      <c r="I226" s="112">
        <f t="shared" si="140"/>
        <v>0</v>
      </c>
      <c r="J226" s="112">
        <f t="shared" si="139"/>
        <v>0</v>
      </c>
      <c r="K226" s="112">
        <f aca="true" t="shared" si="141" ref="K226">SUM(K227:K228)</f>
        <v>0</v>
      </c>
      <c r="L226" s="112">
        <f t="shared" si="139"/>
        <v>0</v>
      </c>
    </row>
    <row r="227" spans="1:12" ht="12.75" customHeight="1" hidden="1" outlineLevel="3">
      <c r="A227" s="24" t="s">
        <v>94</v>
      </c>
      <c r="B227" s="25"/>
      <c r="C227" s="25"/>
      <c r="D227" s="25">
        <v>635004</v>
      </c>
      <c r="E227" s="111" t="s">
        <v>370</v>
      </c>
      <c r="F227" s="112">
        <v>320.84</v>
      </c>
      <c r="G227" s="112">
        <v>0</v>
      </c>
      <c r="H227" s="112">
        <v>0</v>
      </c>
      <c r="I227" s="112">
        <v>0</v>
      </c>
      <c r="J227" s="112">
        <v>0</v>
      </c>
      <c r="K227" s="112">
        <v>0</v>
      </c>
      <c r="L227" s="112">
        <v>0</v>
      </c>
    </row>
    <row r="228" spans="1:12" ht="12.75" customHeight="1" hidden="1" outlineLevel="3">
      <c r="A228" s="24" t="s">
        <v>94</v>
      </c>
      <c r="B228" s="25"/>
      <c r="C228" s="25"/>
      <c r="D228" s="25">
        <v>635006</v>
      </c>
      <c r="E228" s="23" t="s">
        <v>369</v>
      </c>
      <c r="F228" s="112">
        <f>120-145.8</f>
        <v>-25.80000000000001</v>
      </c>
      <c r="G228" s="112">
        <v>180</v>
      </c>
      <c r="H228" s="112">
        <v>0</v>
      </c>
      <c r="I228" s="112">
        <v>0</v>
      </c>
      <c r="J228" s="112">
        <v>0</v>
      </c>
      <c r="K228" s="112">
        <v>0</v>
      </c>
      <c r="L228" s="112">
        <v>0</v>
      </c>
    </row>
    <row r="229" spans="1:12" ht="12.75">
      <c r="A229" s="88"/>
      <c r="B229" s="117"/>
      <c r="C229" s="117"/>
      <c r="D229" s="117"/>
      <c r="E229" s="117"/>
      <c r="F229" s="123"/>
      <c r="G229" s="118"/>
      <c r="H229" s="118"/>
      <c r="I229" s="118"/>
      <c r="J229" s="118"/>
      <c r="K229" s="118"/>
      <c r="L229" s="118"/>
    </row>
    <row r="230" spans="1:12" ht="18.75">
      <c r="A230" s="171" t="s">
        <v>170</v>
      </c>
      <c r="B230" s="171"/>
      <c r="C230" s="171"/>
      <c r="D230" s="171"/>
      <c r="E230" s="171"/>
      <c r="F230" s="119">
        <f aca="true" t="shared" si="142" ref="F230:L230">F231+F276+F325+F371</f>
        <v>558679.5499999999</v>
      </c>
      <c r="G230" s="119">
        <f t="shared" si="142"/>
        <v>860291.4299999999</v>
      </c>
      <c r="H230" s="119">
        <f t="shared" si="142"/>
        <v>1098513</v>
      </c>
      <c r="I230" s="119">
        <f t="shared" si="142"/>
        <v>954976</v>
      </c>
      <c r="J230" s="119">
        <f t="shared" si="142"/>
        <v>674090</v>
      </c>
      <c r="K230" s="119">
        <f t="shared" si="142"/>
        <v>691781</v>
      </c>
      <c r="L230" s="119">
        <f t="shared" si="142"/>
        <v>710970</v>
      </c>
    </row>
    <row r="231" spans="1:12" ht="15.75">
      <c r="A231" s="182" t="s">
        <v>72</v>
      </c>
      <c r="B231" s="182"/>
      <c r="C231" s="182"/>
      <c r="D231" s="108" t="s">
        <v>47</v>
      </c>
      <c r="E231" s="108"/>
      <c r="F231" s="110">
        <f>F232+F234+F244+F262+F273</f>
        <v>145108.53</v>
      </c>
      <c r="G231" s="110">
        <f aca="true" t="shared" si="143" ref="G231:L231">G232+G234+G244+G273</f>
        <v>228563.14000000004</v>
      </c>
      <c r="H231" s="110">
        <f t="shared" si="143"/>
        <v>361653</v>
      </c>
      <c r="I231" s="110">
        <f t="shared" si="143"/>
        <v>362403</v>
      </c>
      <c r="J231" s="110">
        <f t="shared" si="143"/>
        <v>370040</v>
      </c>
      <c r="K231" s="110">
        <f t="shared" si="143"/>
        <v>384047</v>
      </c>
      <c r="L231" s="110">
        <f t="shared" si="143"/>
        <v>399053</v>
      </c>
    </row>
    <row r="232" spans="1:12" ht="12.75" customHeight="1" outlineLevel="1">
      <c r="A232" s="24" t="s">
        <v>189</v>
      </c>
      <c r="B232" s="25">
        <v>610</v>
      </c>
      <c r="C232" s="24"/>
      <c r="D232" s="25"/>
      <c r="E232" s="111" t="s">
        <v>321</v>
      </c>
      <c r="F232" s="112">
        <f aca="true" t="shared" si="144" ref="F232:L232">F233</f>
        <v>90933.99</v>
      </c>
      <c r="G232" s="112">
        <f t="shared" si="144"/>
        <v>132938.73</v>
      </c>
      <c r="H232" s="112">
        <f t="shared" si="144"/>
        <v>213800</v>
      </c>
      <c r="I232" s="112">
        <f t="shared" si="144"/>
        <v>213800</v>
      </c>
      <c r="J232" s="112">
        <f t="shared" si="144"/>
        <v>223000</v>
      </c>
      <c r="K232" s="112">
        <f t="shared" si="144"/>
        <v>234150</v>
      </c>
      <c r="L232" s="112">
        <f t="shared" si="144"/>
        <v>245300</v>
      </c>
    </row>
    <row r="233" spans="1:12" ht="12.75" customHeight="1" outlineLevel="2">
      <c r="A233" s="24" t="s">
        <v>189</v>
      </c>
      <c r="B233" s="25"/>
      <c r="C233" s="25">
        <v>611</v>
      </c>
      <c r="D233" s="25"/>
      <c r="E233" s="111" t="s">
        <v>0</v>
      </c>
      <c r="F233" s="112">
        <v>90933.99</v>
      </c>
      <c r="G233" s="112">
        <v>132938.73</v>
      </c>
      <c r="H233" s="112">
        <v>213800</v>
      </c>
      <c r="I233" s="112">
        <v>213800</v>
      </c>
      <c r="J233" s="112">
        <v>223000</v>
      </c>
      <c r="K233" s="112">
        <f>ROUND(J233*1.05,0)</f>
        <v>234150</v>
      </c>
      <c r="L233" s="112">
        <f>ROUND(J233*1.1,0)</f>
        <v>245300</v>
      </c>
    </row>
    <row r="234" spans="1:12" ht="12.75" customHeight="1" outlineLevel="1">
      <c r="A234" s="24" t="s">
        <v>189</v>
      </c>
      <c r="B234" s="25">
        <v>620</v>
      </c>
      <c r="C234" s="25"/>
      <c r="D234" s="25"/>
      <c r="E234" s="111" t="s">
        <v>194</v>
      </c>
      <c r="F234" s="112">
        <f aca="true" t="shared" si="145" ref="F234:L234">SUM(F235:F237)</f>
        <v>28228.129999999997</v>
      </c>
      <c r="G234" s="112">
        <f t="shared" si="145"/>
        <v>39833.55</v>
      </c>
      <c r="H234" s="112">
        <f aca="true" t="shared" si="146" ref="H234:I234">SUM(H235:H237)</f>
        <v>75030</v>
      </c>
      <c r="I234" s="112">
        <f t="shared" si="146"/>
        <v>75030</v>
      </c>
      <c r="J234" s="112">
        <f>SUM(J235:J237)</f>
        <v>77130</v>
      </c>
      <c r="K234" s="112">
        <f>SUM(K235:K237)</f>
        <v>80987</v>
      </c>
      <c r="L234" s="112">
        <f t="shared" si="145"/>
        <v>84843</v>
      </c>
    </row>
    <row r="235" spans="1:12" ht="12.75" customHeight="1" outlineLevel="2">
      <c r="A235" s="24" t="s">
        <v>189</v>
      </c>
      <c r="B235" s="25"/>
      <c r="C235" s="24" t="s">
        <v>178</v>
      </c>
      <c r="D235" s="25"/>
      <c r="E235" s="111" t="s">
        <v>195</v>
      </c>
      <c r="F235" s="112">
        <f>2914+4232.74</f>
        <v>7146.74</v>
      </c>
      <c r="G235" s="112">
        <v>7593.58</v>
      </c>
      <c r="H235" s="112">
        <v>11380</v>
      </c>
      <c r="I235" s="112">
        <v>11380</v>
      </c>
      <c r="J235" s="112">
        <v>12300</v>
      </c>
      <c r="K235" s="112">
        <f>ROUND(J235*1.05,0)</f>
        <v>12915</v>
      </c>
      <c r="L235" s="112">
        <f>ROUND(J235*1.1,0)</f>
        <v>13530</v>
      </c>
    </row>
    <row r="236" spans="1:12" ht="12.75" customHeight="1" outlineLevel="2">
      <c r="A236" s="24" t="s">
        <v>189</v>
      </c>
      <c r="B236" s="25"/>
      <c r="C236" s="24" t="s">
        <v>179</v>
      </c>
      <c r="D236" s="25"/>
      <c r="E236" s="111" t="s">
        <v>196</v>
      </c>
      <c r="F236" s="112">
        <v>1546.25</v>
      </c>
      <c r="G236" s="112">
        <v>4457.98</v>
      </c>
      <c r="H236" s="112">
        <v>10000</v>
      </c>
      <c r="I236" s="112">
        <v>10000</v>
      </c>
      <c r="J236" s="112">
        <v>10000</v>
      </c>
      <c r="K236" s="112">
        <f>ROUND(J236*1.05,0)</f>
        <v>10500</v>
      </c>
      <c r="L236" s="112">
        <f>ROUND(J236*1.1,0)</f>
        <v>11000</v>
      </c>
    </row>
    <row r="237" spans="1:12" ht="12.75" customHeight="1" outlineLevel="2">
      <c r="A237" s="24" t="s">
        <v>189</v>
      </c>
      <c r="B237" s="25"/>
      <c r="C237" s="24" t="s">
        <v>180</v>
      </c>
      <c r="D237" s="25"/>
      <c r="E237" s="111" t="s">
        <v>197</v>
      </c>
      <c r="F237" s="112">
        <f aca="true" t="shared" si="147" ref="F237:L237">SUM(F238:F243)</f>
        <v>19535.14</v>
      </c>
      <c r="G237" s="112">
        <f t="shared" si="147"/>
        <v>27781.990000000005</v>
      </c>
      <c r="H237" s="112">
        <f aca="true" t="shared" si="148" ref="H237:I237">SUM(H238:H243)</f>
        <v>53650</v>
      </c>
      <c r="I237" s="112">
        <f t="shared" si="148"/>
        <v>53650</v>
      </c>
      <c r="J237" s="112">
        <f t="shared" si="147"/>
        <v>54830</v>
      </c>
      <c r="K237" s="112">
        <f>SUM(K238:K243)</f>
        <v>57572</v>
      </c>
      <c r="L237" s="112">
        <f t="shared" si="147"/>
        <v>60313</v>
      </c>
    </row>
    <row r="238" spans="1:12" ht="12.75" customHeight="1" hidden="1" outlineLevel="3">
      <c r="A238" s="24" t="s">
        <v>189</v>
      </c>
      <c r="B238" s="25"/>
      <c r="C238" s="24"/>
      <c r="D238" s="25">
        <v>625001</v>
      </c>
      <c r="E238" s="111" t="s">
        <v>198</v>
      </c>
      <c r="F238" s="112">
        <v>1093.39</v>
      </c>
      <c r="G238" s="112">
        <v>1559.05</v>
      </c>
      <c r="H238" s="112">
        <v>3000</v>
      </c>
      <c r="I238" s="112">
        <v>3000</v>
      </c>
      <c r="J238" s="112">
        <v>3100</v>
      </c>
      <c r="K238" s="112">
        <f>ROUND(J238*1.05,0)</f>
        <v>3255</v>
      </c>
      <c r="L238" s="112">
        <f>ROUND(J238*1.1,0)</f>
        <v>3410</v>
      </c>
    </row>
    <row r="239" spans="1:12" ht="12.75" customHeight="1" hidden="1" outlineLevel="3">
      <c r="A239" s="24" t="s">
        <v>189</v>
      </c>
      <c r="B239" s="25"/>
      <c r="C239" s="24"/>
      <c r="D239" s="25">
        <v>625002</v>
      </c>
      <c r="E239" s="111" t="s">
        <v>199</v>
      </c>
      <c r="F239" s="112">
        <f>10317.87+647.46</f>
        <v>10965.330000000002</v>
      </c>
      <c r="G239" s="112">
        <v>15669.45</v>
      </c>
      <c r="H239" s="112">
        <v>30000</v>
      </c>
      <c r="I239" s="112">
        <v>30000</v>
      </c>
      <c r="J239" s="112">
        <v>31000</v>
      </c>
      <c r="K239" s="112">
        <f aca="true" t="shared" si="149" ref="K239:K243">ROUND(J239*1.05,0)</f>
        <v>32550</v>
      </c>
      <c r="L239" s="112">
        <f aca="true" t="shared" si="150" ref="L239:L243">ROUND(J239*1.1,0)</f>
        <v>34100</v>
      </c>
    </row>
    <row r="240" spans="1:12" ht="12.75" customHeight="1" hidden="1" outlineLevel="3">
      <c r="A240" s="24" t="s">
        <v>189</v>
      </c>
      <c r="B240" s="25"/>
      <c r="C240" s="24"/>
      <c r="D240" s="25">
        <v>625003</v>
      </c>
      <c r="E240" s="111" t="s">
        <v>200</v>
      </c>
      <c r="F240" s="112">
        <v>626.14</v>
      </c>
      <c r="G240" s="112">
        <v>901.56</v>
      </c>
      <c r="H240" s="112">
        <v>1700</v>
      </c>
      <c r="I240" s="112">
        <v>1700</v>
      </c>
      <c r="J240" s="112">
        <v>1780</v>
      </c>
      <c r="K240" s="112">
        <f t="shared" si="149"/>
        <v>1869</v>
      </c>
      <c r="L240" s="112">
        <f t="shared" si="150"/>
        <v>1958</v>
      </c>
    </row>
    <row r="241" spans="1:12" ht="12.75" customHeight="1" hidden="1" outlineLevel="3">
      <c r="A241" s="24" t="s">
        <v>189</v>
      </c>
      <c r="B241" s="25"/>
      <c r="C241" s="24"/>
      <c r="D241" s="25">
        <v>625004</v>
      </c>
      <c r="E241" s="111" t="s">
        <v>201</v>
      </c>
      <c r="F241" s="112">
        <v>2349.37</v>
      </c>
      <c r="G241" s="112">
        <v>3256.06</v>
      </c>
      <c r="H241" s="112">
        <v>6500</v>
      </c>
      <c r="I241" s="112">
        <v>6500</v>
      </c>
      <c r="J241" s="112">
        <v>6300</v>
      </c>
      <c r="K241" s="112">
        <f t="shared" si="149"/>
        <v>6615</v>
      </c>
      <c r="L241" s="112">
        <f t="shared" si="150"/>
        <v>6930</v>
      </c>
    </row>
    <row r="242" spans="1:12" ht="12.75" customHeight="1" hidden="1" outlineLevel="3">
      <c r="A242" s="24" t="s">
        <v>189</v>
      </c>
      <c r="B242" s="25"/>
      <c r="C242" s="24"/>
      <c r="D242" s="25">
        <v>625005</v>
      </c>
      <c r="E242" s="111" t="s">
        <v>202</v>
      </c>
      <c r="F242" s="112">
        <v>781.01</v>
      </c>
      <c r="G242" s="112">
        <v>1080.02</v>
      </c>
      <c r="H242" s="112">
        <v>2200</v>
      </c>
      <c r="I242" s="112">
        <v>2200</v>
      </c>
      <c r="J242" s="112">
        <v>2100</v>
      </c>
      <c r="K242" s="112">
        <f t="shared" si="149"/>
        <v>2205</v>
      </c>
      <c r="L242" s="112">
        <f t="shared" si="150"/>
        <v>2310</v>
      </c>
    </row>
    <row r="243" spans="1:12" ht="12.75" customHeight="1" hidden="1" outlineLevel="3">
      <c r="A243" s="24" t="s">
        <v>189</v>
      </c>
      <c r="B243" s="25"/>
      <c r="C243" s="24"/>
      <c r="D243" s="25">
        <v>625007</v>
      </c>
      <c r="E243" s="111" t="s">
        <v>203</v>
      </c>
      <c r="F243" s="112">
        <v>3719.9</v>
      </c>
      <c r="G243" s="112">
        <v>5315.85</v>
      </c>
      <c r="H243" s="112">
        <v>10250</v>
      </c>
      <c r="I243" s="112">
        <v>10250</v>
      </c>
      <c r="J243" s="112">
        <v>10550</v>
      </c>
      <c r="K243" s="112">
        <f t="shared" si="149"/>
        <v>11078</v>
      </c>
      <c r="L243" s="112">
        <f t="shared" si="150"/>
        <v>11605</v>
      </c>
    </row>
    <row r="244" spans="1:12" ht="12.75" customHeight="1" outlineLevel="1">
      <c r="A244" s="24" t="s">
        <v>189</v>
      </c>
      <c r="B244" s="25">
        <v>630</v>
      </c>
      <c r="C244" s="24"/>
      <c r="D244" s="25"/>
      <c r="E244" s="111" t="s">
        <v>221</v>
      </c>
      <c r="F244" s="112">
        <f aca="true" t="shared" si="151" ref="F244:L244">F245+F247+F254+F264+F267</f>
        <v>25819.309999999998</v>
      </c>
      <c r="G244" s="112">
        <f t="shared" si="151"/>
        <v>55790.86000000001</v>
      </c>
      <c r="H244" s="112">
        <f t="shared" si="151"/>
        <v>42677</v>
      </c>
      <c r="I244" s="112">
        <f t="shared" si="151"/>
        <v>43427</v>
      </c>
      <c r="J244" s="112">
        <f t="shared" si="151"/>
        <v>38910</v>
      </c>
      <c r="K244" s="112">
        <f t="shared" si="151"/>
        <v>37910</v>
      </c>
      <c r="L244" s="112">
        <f t="shared" si="151"/>
        <v>37910</v>
      </c>
    </row>
    <row r="245" spans="1:12" ht="12.75" customHeight="1" outlineLevel="2">
      <c r="A245" s="24" t="s">
        <v>189</v>
      </c>
      <c r="B245" s="25"/>
      <c r="C245" s="24" t="s">
        <v>222</v>
      </c>
      <c r="D245" s="25"/>
      <c r="E245" s="111" t="s">
        <v>1</v>
      </c>
      <c r="F245" s="112">
        <f aca="true" t="shared" si="152" ref="F245:L245">F246</f>
        <v>120.48</v>
      </c>
      <c r="G245" s="112">
        <f t="shared" si="152"/>
        <v>0</v>
      </c>
      <c r="H245" s="112">
        <f t="shared" si="152"/>
        <v>100</v>
      </c>
      <c r="I245" s="112">
        <f t="shared" si="152"/>
        <v>100</v>
      </c>
      <c r="J245" s="112">
        <f t="shared" si="152"/>
        <v>100</v>
      </c>
      <c r="K245" s="112">
        <f t="shared" si="152"/>
        <v>100</v>
      </c>
      <c r="L245" s="112">
        <f t="shared" si="152"/>
        <v>100</v>
      </c>
    </row>
    <row r="246" spans="1:12" ht="12.75" customHeight="1" hidden="1" outlineLevel="3">
      <c r="A246" s="24" t="s">
        <v>189</v>
      </c>
      <c r="B246" s="25"/>
      <c r="C246" s="24"/>
      <c r="D246" s="25">
        <v>631001</v>
      </c>
      <c r="E246" s="111" t="s">
        <v>223</v>
      </c>
      <c r="F246" s="112">
        <v>120.48</v>
      </c>
      <c r="G246" s="112">
        <v>0</v>
      </c>
      <c r="H246" s="112">
        <v>100</v>
      </c>
      <c r="I246" s="112">
        <v>100</v>
      </c>
      <c r="J246" s="112">
        <v>100</v>
      </c>
      <c r="K246" s="112">
        <v>100</v>
      </c>
      <c r="L246" s="112">
        <v>100</v>
      </c>
    </row>
    <row r="247" spans="1:12" ht="12.75" customHeight="1" outlineLevel="2" collapsed="1">
      <c r="A247" s="24" t="s">
        <v>189</v>
      </c>
      <c r="B247" s="25"/>
      <c r="C247" s="24" t="s">
        <v>192</v>
      </c>
      <c r="D247" s="25"/>
      <c r="E247" s="111" t="s">
        <v>204</v>
      </c>
      <c r="F247" s="112">
        <f>SUM(F248:F253)</f>
        <v>12715.02</v>
      </c>
      <c r="G247" s="112">
        <f aca="true" t="shared" si="153" ref="G247:L247">SUM(G248:G253)</f>
        <v>14019.909999999998</v>
      </c>
      <c r="H247" s="112">
        <f t="shared" si="153"/>
        <v>14250</v>
      </c>
      <c r="I247" s="112">
        <f t="shared" si="153"/>
        <v>14450</v>
      </c>
      <c r="J247" s="112">
        <f t="shared" si="153"/>
        <v>14580</v>
      </c>
      <c r="K247" s="112">
        <f t="shared" si="153"/>
        <v>14580</v>
      </c>
      <c r="L247" s="112">
        <f t="shared" si="153"/>
        <v>14580</v>
      </c>
    </row>
    <row r="248" spans="1:12" ht="12.75" customHeight="1" hidden="1" outlineLevel="3">
      <c r="A248" s="24" t="s">
        <v>189</v>
      </c>
      <c r="B248" s="25"/>
      <c r="C248" s="24"/>
      <c r="D248" s="25">
        <v>632001</v>
      </c>
      <c r="E248" s="111" t="s">
        <v>291</v>
      </c>
      <c r="F248" s="112">
        <v>3492.63</v>
      </c>
      <c r="G248" s="112">
        <v>3092.12</v>
      </c>
      <c r="H248" s="112">
        <v>2500</v>
      </c>
      <c r="I248" s="112">
        <v>2700</v>
      </c>
      <c r="J248" s="112">
        <v>2700</v>
      </c>
      <c r="K248" s="112">
        <v>2700</v>
      </c>
      <c r="L248" s="112">
        <v>2700</v>
      </c>
    </row>
    <row r="249" spans="1:12" ht="12.75" customHeight="1" hidden="1" outlineLevel="3">
      <c r="A249" s="24" t="s">
        <v>189</v>
      </c>
      <c r="B249" s="25"/>
      <c r="C249" s="24"/>
      <c r="D249" s="25">
        <v>632001</v>
      </c>
      <c r="E249" s="111" t="s">
        <v>292</v>
      </c>
      <c r="F249" s="112">
        <v>6633.48</v>
      </c>
      <c r="G249" s="112">
        <v>8357.14</v>
      </c>
      <c r="H249" s="112">
        <v>9000</v>
      </c>
      <c r="I249" s="112">
        <v>9000</v>
      </c>
      <c r="J249" s="112">
        <v>9000</v>
      </c>
      <c r="K249" s="112">
        <v>9000</v>
      </c>
      <c r="L249" s="112">
        <v>9000</v>
      </c>
    </row>
    <row r="250" spans="1:12" ht="12.75" customHeight="1" hidden="1" outlineLevel="3">
      <c r="A250" s="24" t="s">
        <v>189</v>
      </c>
      <c r="B250" s="25"/>
      <c r="C250" s="24"/>
      <c r="D250" s="25">
        <v>632002</v>
      </c>
      <c r="E250" s="111" t="s">
        <v>205</v>
      </c>
      <c r="F250" s="112">
        <v>2229.44</v>
      </c>
      <c r="G250" s="112">
        <v>2390.58</v>
      </c>
      <c r="H250" s="112">
        <v>2100</v>
      </c>
      <c r="I250" s="112">
        <v>2100</v>
      </c>
      <c r="J250" s="112">
        <v>2100</v>
      </c>
      <c r="K250" s="112">
        <v>2100</v>
      </c>
      <c r="L250" s="112">
        <v>2100</v>
      </c>
    </row>
    <row r="251" spans="1:12" ht="12.75" customHeight="1" hidden="1" outlineLevel="3">
      <c r="A251" s="24" t="s">
        <v>189</v>
      </c>
      <c r="B251" s="25"/>
      <c r="C251" s="24"/>
      <c r="D251" s="25">
        <v>632003</v>
      </c>
      <c r="E251" s="111" t="s">
        <v>293</v>
      </c>
      <c r="F251" s="112">
        <v>359.47</v>
      </c>
      <c r="G251" s="112">
        <v>180.07</v>
      </c>
      <c r="H251" s="112">
        <v>400</v>
      </c>
      <c r="I251" s="112">
        <v>400</v>
      </c>
      <c r="J251" s="112">
        <v>300</v>
      </c>
      <c r="K251" s="112">
        <v>300</v>
      </c>
      <c r="L251" s="112">
        <v>300</v>
      </c>
    </row>
    <row r="252" spans="1:12" ht="12.75" customHeight="1" hidden="1" outlineLevel="3">
      <c r="A252" s="24" t="s">
        <v>189</v>
      </c>
      <c r="B252" s="25"/>
      <c r="C252" s="24"/>
      <c r="D252" s="25">
        <v>632004</v>
      </c>
      <c r="E252" s="111" t="s">
        <v>342</v>
      </c>
      <c r="F252" s="112">
        <v>0</v>
      </c>
      <c r="G252" s="112">
        <v>0</v>
      </c>
      <c r="H252" s="112">
        <v>250</v>
      </c>
      <c r="I252" s="112">
        <v>250</v>
      </c>
      <c r="J252" s="112">
        <v>250</v>
      </c>
      <c r="K252" s="112">
        <v>250</v>
      </c>
      <c r="L252" s="112">
        <v>250</v>
      </c>
    </row>
    <row r="253" spans="1:12" ht="12.75" customHeight="1" hidden="1" outlineLevel="3">
      <c r="A253" s="24" t="s">
        <v>189</v>
      </c>
      <c r="B253" s="25"/>
      <c r="C253" s="24"/>
      <c r="D253" s="25">
        <v>632005</v>
      </c>
      <c r="E253" s="111" t="s">
        <v>481</v>
      </c>
      <c r="F253" s="112">
        <v>0</v>
      </c>
      <c r="G253" s="112">
        <v>0</v>
      </c>
      <c r="H253" s="112">
        <v>0</v>
      </c>
      <c r="I253" s="112">
        <v>0</v>
      </c>
      <c r="J253" s="112">
        <v>230</v>
      </c>
      <c r="K253" s="112">
        <v>230</v>
      </c>
      <c r="L253" s="112">
        <v>230</v>
      </c>
    </row>
    <row r="254" spans="1:12" ht="12.75" customHeight="1" outlineLevel="2" collapsed="1">
      <c r="A254" s="24" t="s">
        <v>189</v>
      </c>
      <c r="B254" s="25"/>
      <c r="C254" s="24" t="s">
        <v>183</v>
      </c>
      <c r="D254" s="25"/>
      <c r="E254" s="111" t="s">
        <v>207</v>
      </c>
      <c r="F254" s="112">
        <f aca="true" t="shared" si="154" ref="F254:L254">SUM(F255:F261)</f>
        <v>9572.89</v>
      </c>
      <c r="G254" s="112">
        <f t="shared" si="154"/>
        <v>32706.390000000007</v>
      </c>
      <c r="H254" s="112">
        <f aca="true" t="shared" si="155" ref="H254:I254">SUM(H255:H261)</f>
        <v>14000</v>
      </c>
      <c r="I254" s="112">
        <f t="shared" si="155"/>
        <v>14300</v>
      </c>
      <c r="J254" s="112">
        <f t="shared" si="154"/>
        <v>16400</v>
      </c>
      <c r="K254" s="112">
        <f aca="true" t="shared" si="156" ref="K254">SUM(K255:K261)</f>
        <v>15400</v>
      </c>
      <c r="L254" s="112">
        <f t="shared" si="154"/>
        <v>15400</v>
      </c>
    </row>
    <row r="255" spans="1:12" ht="12.75" customHeight="1" hidden="1" outlineLevel="3">
      <c r="A255" s="24" t="s">
        <v>189</v>
      </c>
      <c r="B255" s="25"/>
      <c r="C255" s="24"/>
      <c r="D255" s="25">
        <v>633001</v>
      </c>
      <c r="E255" s="111" t="s">
        <v>236</v>
      </c>
      <c r="F255" s="112">
        <v>3742.5</v>
      </c>
      <c r="G255" s="112">
        <v>20496.79</v>
      </c>
      <c r="H255" s="112">
        <v>2000</v>
      </c>
      <c r="I255" s="112">
        <v>2000</v>
      </c>
      <c r="J255" s="112">
        <v>2500</v>
      </c>
      <c r="K255" s="112">
        <v>2000</v>
      </c>
      <c r="L255" s="112">
        <v>2000</v>
      </c>
    </row>
    <row r="256" spans="1:12" ht="12.75" customHeight="1" hidden="1" outlineLevel="3">
      <c r="A256" s="24" t="s">
        <v>189</v>
      </c>
      <c r="B256" s="25"/>
      <c r="C256" s="24"/>
      <c r="D256" s="25">
        <v>633002</v>
      </c>
      <c r="E256" s="111" t="s">
        <v>2</v>
      </c>
      <c r="F256" s="112">
        <v>0</v>
      </c>
      <c r="G256" s="112">
        <v>3609.52</v>
      </c>
      <c r="H256" s="112">
        <v>1500</v>
      </c>
      <c r="I256" s="112">
        <v>1500</v>
      </c>
      <c r="J256" s="112">
        <v>2000</v>
      </c>
      <c r="K256" s="112">
        <v>1500</v>
      </c>
      <c r="L256" s="112">
        <v>1500</v>
      </c>
    </row>
    <row r="257" spans="1:12" ht="12.75" customHeight="1" hidden="1" outlineLevel="3">
      <c r="A257" s="24" t="s">
        <v>189</v>
      </c>
      <c r="B257" s="25"/>
      <c r="C257" s="24"/>
      <c r="D257" s="25">
        <v>633004</v>
      </c>
      <c r="E257" s="111" t="s">
        <v>229</v>
      </c>
      <c r="F257" s="112">
        <v>0</v>
      </c>
      <c r="G257" s="112">
        <v>1789.9</v>
      </c>
      <c r="H257" s="112">
        <v>1000</v>
      </c>
      <c r="I257" s="112">
        <v>1000</v>
      </c>
      <c r="J257" s="112">
        <v>300</v>
      </c>
      <c r="K257" s="112">
        <v>300</v>
      </c>
      <c r="L257" s="112">
        <v>300</v>
      </c>
    </row>
    <row r="258" spans="1:12" ht="12.75" customHeight="1" hidden="1" outlineLevel="3">
      <c r="A258" s="24" t="s">
        <v>189</v>
      </c>
      <c r="B258" s="25"/>
      <c r="C258" s="24"/>
      <c r="D258" s="25">
        <v>633006</v>
      </c>
      <c r="E258" s="111" t="s">
        <v>343</v>
      </c>
      <c r="F258" s="112">
        <f>3148+2078.59</f>
        <v>5226.59</v>
      </c>
      <c r="G258" s="112">
        <v>6043.6</v>
      </c>
      <c r="H258" s="112">
        <v>8000</v>
      </c>
      <c r="I258" s="112">
        <v>8000</v>
      </c>
      <c r="J258" s="112">
        <v>10000</v>
      </c>
      <c r="K258" s="112">
        <v>10000</v>
      </c>
      <c r="L258" s="112">
        <v>10000</v>
      </c>
    </row>
    <row r="259" spans="1:12" ht="12.75" customHeight="1" hidden="1" outlineLevel="3">
      <c r="A259" s="24" t="s">
        <v>189</v>
      </c>
      <c r="B259" s="25"/>
      <c r="C259" s="24"/>
      <c r="D259" s="25">
        <v>633009</v>
      </c>
      <c r="E259" s="111" t="s">
        <v>209</v>
      </c>
      <c r="F259" s="112">
        <v>603.8</v>
      </c>
      <c r="G259" s="112">
        <v>766.58</v>
      </c>
      <c r="H259" s="112">
        <v>1000</v>
      </c>
      <c r="I259" s="112">
        <v>1300</v>
      </c>
      <c r="J259" s="112">
        <v>1200</v>
      </c>
      <c r="K259" s="112">
        <v>1200</v>
      </c>
      <c r="L259" s="112">
        <v>1200</v>
      </c>
    </row>
    <row r="260" spans="1:12" ht="12.75" customHeight="1" hidden="1" outlineLevel="3">
      <c r="A260" s="24" t="s">
        <v>189</v>
      </c>
      <c r="B260" s="25"/>
      <c r="C260" s="24"/>
      <c r="D260" s="25">
        <v>633010</v>
      </c>
      <c r="E260" s="111" t="s">
        <v>210</v>
      </c>
      <c r="F260" s="112">
        <v>0</v>
      </c>
      <c r="G260" s="112">
        <v>0</v>
      </c>
      <c r="H260" s="112">
        <v>200</v>
      </c>
      <c r="I260" s="112">
        <v>200</v>
      </c>
      <c r="J260" s="112">
        <v>400</v>
      </c>
      <c r="K260" s="112">
        <v>400</v>
      </c>
      <c r="L260" s="112">
        <v>400</v>
      </c>
    </row>
    <row r="261" spans="1:12" ht="12.75" customHeight="1" hidden="1" outlineLevel="3">
      <c r="A261" s="24" t="s">
        <v>189</v>
      </c>
      <c r="B261" s="25"/>
      <c r="C261" s="24"/>
      <c r="D261" s="25">
        <v>633013</v>
      </c>
      <c r="E261" s="111" t="s">
        <v>344</v>
      </c>
      <c r="F261" s="112">
        <v>0</v>
      </c>
      <c r="G261" s="112">
        <v>0</v>
      </c>
      <c r="H261" s="112">
        <v>300</v>
      </c>
      <c r="I261" s="112">
        <v>300</v>
      </c>
      <c r="J261" s="112">
        <v>0</v>
      </c>
      <c r="K261" s="112">
        <v>0</v>
      </c>
      <c r="L261" s="112">
        <v>0</v>
      </c>
    </row>
    <row r="262" spans="1:12" ht="12.75" customHeight="1" outlineLevel="2" collapsed="1">
      <c r="A262" s="24" t="s">
        <v>189</v>
      </c>
      <c r="B262" s="25"/>
      <c r="C262" s="24" t="s">
        <v>187</v>
      </c>
      <c r="D262" s="25"/>
      <c r="E262" s="111" t="s">
        <v>347</v>
      </c>
      <c r="F262" s="112">
        <f aca="true" t="shared" si="157" ref="F262:L262">F263</f>
        <v>127.1</v>
      </c>
      <c r="G262" s="112">
        <f t="shared" si="157"/>
        <v>0</v>
      </c>
      <c r="H262" s="112">
        <f t="shared" si="157"/>
        <v>0</v>
      </c>
      <c r="I262" s="112">
        <f t="shared" si="157"/>
        <v>0</v>
      </c>
      <c r="J262" s="112">
        <f t="shared" si="157"/>
        <v>0</v>
      </c>
      <c r="K262" s="112">
        <f t="shared" si="157"/>
        <v>0</v>
      </c>
      <c r="L262" s="112">
        <f t="shared" si="157"/>
        <v>0</v>
      </c>
    </row>
    <row r="263" spans="1:12" ht="12.75" customHeight="1" hidden="1" outlineLevel="3">
      <c r="A263" s="24" t="s">
        <v>189</v>
      </c>
      <c r="B263" s="25"/>
      <c r="C263" s="24"/>
      <c r="D263" s="25">
        <v>634004</v>
      </c>
      <c r="E263" s="111" t="s">
        <v>371</v>
      </c>
      <c r="F263" s="112">
        <v>127.1</v>
      </c>
      <c r="G263" s="112">
        <v>0</v>
      </c>
      <c r="H263" s="112">
        <v>0</v>
      </c>
      <c r="I263" s="112">
        <v>0</v>
      </c>
      <c r="J263" s="112">
        <v>0</v>
      </c>
      <c r="K263" s="112">
        <v>0</v>
      </c>
      <c r="L263" s="112">
        <v>0</v>
      </c>
    </row>
    <row r="264" spans="1:12" ht="12.75" customHeight="1" outlineLevel="2" collapsed="1">
      <c r="A264" s="24" t="s">
        <v>189</v>
      </c>
      <c r="B264" s="25"/>
      <c r="C264" s="24" t="s">
        <v>185</v>
      </c>
      <c r="D264" s="25"/>
      <c r="E264" s="111" t="s">
        <v>211</v>
      </c>
      <c r="F264" s="112">
        <f aca="true" t="shared" si="158" ref="F264:L264">SUM(F265:F266)</f>
        <v>3082.92</v>
      </c>
      <c r="G264" s="112">
        <f t="shared" si="158"/>
        <v>7850.37</v>
      </c>
      <c r="H264" s="112">
        <f t="shared" si="158"/>
        <v>10100</v>
      </c>
      <c r="I264" s="112">
        <f t="shared" si="158"/>
        <v>10100</v>
      </c>
      <c r="J264" s="112">
        <f t="shared" si="158"/>
        <v>3100</v>
      </c>
      <c r="K264" s="112">
        <f t="shared" si="158"/>
        <v>3100</v>
      </c>
      <c r="L264" s="112">
        <f t="shared" si="158"/>
        <v>3100</v>
      </c>
    </row>
    <row r="265" spans="1:12" ht="12.75" customHeight="1" hidden="1" outlineLevel="3">
      <c r="A265" s="24" t="s">
        <v>189</v>
      </c>
      <c r="B265" s="25"/>
      <c r="C265" s="24"/>
      <c r="D265" s="25">
        <v>635004</v>
      </c>
      <c r="E265" s="111" t="s">
        <v>373</v>
      </c>
      <c r="F265" s="112">
        <v>0</v>
      </c>
      <c r="G265" s="112">
        <v>74</v>
      </c>
      <c r="H265" s="112">
        <v>100</v>
      </c>
      <c r="I265" s="112">
        <v>100</v>
      </c>
      <c r="J265" s="112">
        <v>100</v>
      </c>
      <c r="K265" s="112">
        <v>100</v>
      </c>
      <c r="L265" s="112">
        <v>100</v>
      </c>
    </row>
    <row r="266" spans="1:12" ht="12.75" customHeight="1" hidden="1" outlineLevel="3">
      <c r="A266" s="24" t="s">
        <v>189</v>
      </c>
      <c r="B266" s="25"/>
      <c r="C266" s="24"/>
      <c r="D266" s="25">
        <v>635006</v>
      </c>
      <c r="E266" s="111" t="s">
        <v>434</v>
      </c>
      <c r="F266" s="112">
        <v>3082.92</v>
      </c>
      <c r="G266" s="112">
        <v>7776.37</v>
      </c>
      <c r="H266" s="112">
        <v>10000</v>
      </c>
      <c r="I266" s="112">
        <v>10000</v>
      </c>
      <c r="J266" s="112">
        <v>3000</v>
      </c>
      <c r="K266" s="112">
        <v>3000</v>
      </c>
      <c r="L266" s="112">
        <v>3000</v>
      </c>
    </row>
    <row r="267" spans="1:12" ht="12.75" customHeight="1" outlineLevel="2" collapsed="1">
      <c r="A267" s="24" t="s">
        <v>189</v>
      </c>
      <c r="B267" s="25"/>
      <c r="C267" s="24" t="s">
        <v>177</v>
      </c>
      <c r="D267" s="25"/>
      <c r="E267" s="111" t="s">
        <v>216</v>
      </c>
      <c r="F267" s="112">
        <f aca="true" t="shared" si="159" ref="F267:L267">SUM(F268:F272)</f>
        <v>328</v>
      </c>
      <c r="G267" s="112">
        <f t="shared" si="159"/>
        <v>1214.19</v>
      </c>
      <c r="H267" s="112">
        <f aca="true" t="shared" si="160" ref="H267:I267">SUM(H268:H272)</f>
        <v>4227</v>
      </c>
      <c r="I267" s="112">
        <f t="shared" si="160"/>
        <v>4477</v>
      </c>
      <c r="J267" s="112">
        <f t="shared" si="159"/>
        <v>4730</v>
      </c>
      <c r="K267" s="112">
        <f aca="true" t="shared" si="161" ref="K267">SUM(K268:K272)</f>
        <v>4730</v>
      </c>
      <c r="L267" s="112">
        <f t="shared" si="159"/>
        <v>4730</v>
      </c>
    </row>
    <row r="268" spans="1:12" ht="12.75" customHeight="1" hidden="1" outlineLevel="3">
      <c r="A268" s="24" t="s">
        <v>189</v>
      </c>
      <c r="B268" s="25"/>
      <c r="C268" s="24"/>
      <c r="D268" s="25">
        <v>637001</v>
      </c>
      <c r="E268" s="111" t="s">
        <v>217</v>
      </c>
      <c r="F268" s="112">
        <v>0</v>
      </c>
      <c r="G268" s="112">
        <v>580</v>
      </c>
      <c r="H268" s="112">
        <v>500</v>
      </c>
      <c r="I268" s="112">
        <v>500</v>
      </c>
      <c r="J268" s="112">
        <v>500</v>
      </c>
      <c r="K268" s="112">
        <v>500</v>
      </c>
      <c r="L268" s="112">
        <v>500</v>
      </c>
    </row>
    <row r="269" spans="1:12" ht="12.75" customHeight="1" hidden="1" outlineLevel="3">
      <c r="A269" s="24" t="s">
        <v>189</v>
      </c>
      <c r="B269" s="25"/>
      <c r="C269" s="24"/>
      <c r="D269" s="25">
        <v>637004</v>
      </c>
      <c r="E269" s="111" t="s">
        <v>218</v>
      </c>
      <c r="F269" s="112">
        <f>31+297</f>
        <v>328</v>
      </c>
      <c r="G269" s="112">
        <v>634.19</v>
      </c>
      <c r="H269" s="112">
        <v>500</v>
      </c>
      <c r="I269" s="112">
        <v>750</v>
      </c>
      <c r="J269" s="112">
        <v>1000</v>
      </c>
      <c r="K269" s="112">
        <v>1000</v>
      </c>
      <c r="L269" s="112">
        <v>1000</v>
      </c>
    </row>
    <row r="270" spans="1:12" ht="12.75" customHeight="1" hidden="1" outlineLevel="3">
      <c r="A270" s="24" t="s">
        <v>189</v>
      </c>
      <c r="B270" s="25"/>
      <c r="C270" s="24"/>
      <c r="D270" s="25">
        <v>637015</v>
      </c>
      <c r="E270" s="111" t="s">
        <v>265</v>
      </c>
      <c r="F270" s="112">
        <v>0</v>
      </c>
      <c r="G270" s="112">
        <v>0</v>
      </c>
      <c r="H270" s="112">
        <v>127</v>
      </c>
      <c r="I270" s="112">
        <v>127</v>
      </c>
      <c r="J270" s="112">
        <v>130</v>
      </c>
      <c r="K270" s="112">
        <v>130</v>
      </c>
      <c r="L270" s="112">
        <v>130</v>
      </c>
    </row>
    <row r="271" spans="1:12" ht="12.75" customHeight="1" hidden="1" outlineLevel="3">
      <c r="A271" s="24" t="s">
        <v>189</v>
      </c>
      <c r="B271" s="25"/>
      <c r="C271" s="24"/>
      <c r="D271" s="25">
        <v>637016</v>
      </c>
      <c r="E271" s="111" t="s">
        <v>54</v>
      </c>
      <c r="F271" s="112">
        <v>0</v>
      </c>
      <c r="G271" s="112">
        <v>0</v>
      </c>
      <c r="H271" s="112">
        <v>2600</v>
      </c>
      <c r="I271" s="112">
        <v>2600</v>
      </c>
      <c r="J271" s="112">
        <v>2600</v>
      </c>
      <c r="K271" s="112">
        <v>2600</v>
      </c>
      <c r="L271" s="112">
        <v>2600</v>
      </c>
    </row>
    <row r="272" spans="1:12" ht="12.75" customHeight="1" hidden="1" outlineLevel="3">
      <c r="A272" s="24" t="s">
        <v>189</v>
      </c>
      <c r="B272" s="25"/>
      <c r="C272" s="24"/>
      <c r="D272" s="25">
        <v>637027</v>
      </c>
      <c r="E272" s="111" t="s">
        <v>226</v>
      </c>
      <c r="F272" s="112">
        <v>0</v>
      </c>
      <c r="G272" s="112">
        <v>0</v>
      </c>
      <c r="H272" s="112">
        <v>500</v>
      </c>
      <c r="I272" s="112">
        <v>500</v>
      </c>
      <c r="J272" s="112">
        <v>500</v>
      </c>
      <c r="K272" s="112">
        <v>500</v>
      </c>
      <c r="L272" s="112">
        <v>500</v>
      </c>
    </row>
    <row r="273" spans="1:12" ht="12.75" customHeight="1" outlineLevel="1">
      <c r="A273" s="24" t="s">
        <v>189</v>
      </c>
      <c r="B273" s="25">
        <v>640</v>
      </c>
      <c r="C273" s="24"/>
      <c r="D273" s="25"/>
      <c r="E273" s="23" t="s">
        <v>322</v>
      </c>
      <c r="F273" s="112">
        <f aca="true" t="shared" si="162" ref="F273:L274">F274</f>
        <v>0</v>
      </c>
      <c r="G273" s="112">
        <f t="shared" si="162"/>
        <v>0</v>
      </c>
      <c r="H273" s="112">
        <f t="shared" si="162"/>
        <v>30146</v>
      </c>
      <c r="I273" s="112">
        <f t="shared" si="162"/>
        <v>30146</v>
      </c>
      <c r="J273" s="112">
        <f t="shared" si="162"/>
        <v>31000</v>
      </c>
      <c r="K273" s="112">
        <f t="shared" si="162"/>
        <v>31000</v>
      </c>
      <c r="L273" s="112">
        <f t="shared" si="162"/>
        <v>31000</v>
      </c>
    </row>
    <row r="274" spans="1:12" ht="12.75" customHeight="1" outlineLevel="2">
      <c r="A274" s="24" t="s">
        <v>189</v>
      </c>
      <c r="B274" s="25"/>
      <c r="C274" s="24" t="s">
        <v>193</v>
      </c>
      <c r="D274" s="25"/>
      <c r="E274" s="111" t="s">
        <v>348</v>
      </c>
      <c r="F274" s="112">
        <f t="shared" si="162"/>
        <v>0</v>
      </c>
      <c r="G274" s="112">
        <f t="shared" si="162"/>
        <v>0</v>
      </c>
      <c r="H274" s="112">
        <f t="shared" si="162"/>
        <v>30146</v>
      </c>
      <c r="I274" s="112">
        <f t="shared" si="162"/>
        <v>30146</v>
      </c>
      <c r="J274" s="112">
        <f t="shared" si="162"/>
        <v>31000</v>
      </c>
      <c r="K274" s="112">
        <f t="shared" si="162"/>
        <v>31000</v>
      </c>
      <c r="L274" s="112">
        <f t="shared" si="162"/>
        <v>31000</v>
      </c>
    </row>
    <row r="275" spans="1:12" ht="12.75" customHeight="1" hidden="1" outlineLevel="3">
      <c r="A275" s="24" t="s">
        <v>189</v>
      </c>
      <c r="B275" s="25"/>
      <c r="C275" s="24"/>
      <c r="D275" s="25">
        <v>642005</v>
      </c>
      <c r="E275" s="111" t="s">
        <v>374</v>
      </c>
      <c r="F275" s="112">
        <v>0</v>
      </c>
      <c r="G275" s="112">
        <v>0</v>
      </c>
      <c r="H275" s="112">
        <v>30146</v>
      </c>
      <c r="I275" s="112">
        <v>30146</v>
      </c>
      <c r="J275" s="112">
        <v>31000</v>
      </c>
      <c r="K275" s="112">
        <v>31000</v>
      </c>
      <c r="L275" s="112">
        <v>31000</v>
      </c>
    </row>
    <row r="276" spans="1:12" ht="15.75">
      <c r="A276" s="182" t="s">
        <v>73</v>
      </c>
      <c r="B276" s="182"/>
      <c r="C276" s="182"/>
      <c r="D276" s="108" t="s">
        <v>43</v>
      </c>
      <c r="E276" s="108"/>
      <c r="F276" s="110">
        <f aca="true" t="shared" si="163" ref="F276:L276">F277+F279+F289</f>
        <v>299728.93999999994</v>
      </c>
      <c r="G276" s="110">
        <f t="shared" si="163"/>
        <v>392933.99999999994</v>
      </c>
      <c r="H276" s="110">
        <f aca="true" t="shared" si="164" ref="H276:I276">H277+H279+H289</f>
        <v>389750</v>
      </c>
      <c r="I276" s="110">
        <f t="shared" si="164"/>
        <v>260056</v>
      </c>
      <c r="J276" s="110">
        <f t="shared" si="163"/>
        <v>0</v>
      </c>
      <c r="K276" s="110">
        <f aca="true" t="shared" si="165" ref="K276">K277+K279+K289</f>
        <v>0</v>
      </c>
      <c r="L276" s="110">
        <f t="shared" si="163"/>
        <v>0</v>
      </c>
    </row>
    <row r="277" spans="1:12" ht="12.75" outlineLevel="1">
      <c r="A277" s="24" t="s">
        <v>190</v>
      </c>
      <c r="B277" s="25">
        <v>610</v>
      </c>
      <c r="C277" s="24"/>
      <c r="D277" s="25"/>
      <c r="E277" s="111" t="s">
        <v>321</v>
      </c>
      <c r="F277" s="112">
        <f aca="true" t="shared" si="166" ref="F277:L277">F278</f>
        <v>133988.4</v>
      </c>
      <c r="G277" s="112">
        <f t="shared" si="166"/>
        <v>243924.52</v>
      </c>
      <c r="H277" s="112">
        <f t="shared" si="166"/>
        <v>252000</v>
      </c>
      <c r="I277" s="112">
        <f t="shared" si="166"/>
        <v>164420</v>
      </c>
      <c r="J277" s="112">
        <f t="shared" si="166"/>
        <v>0</v>
      </c>
      <c r="K277" s="112">
        <f t="shared" si="166"/>
        <v>0</v>
      </c>
      <c r="L277" s="112">
        <f t="shared" si="166"/>
        <v>0</v>
      </c>
    </row>
    <row r="278" spans="1:12" ht="12.75" outlineLevel="2">
      <c r="A278" s="24" t="s">
        <v>190</v>
      </c>
      <c r="B278" s="25"/>
      <c r="C278" s="25">
        <v>611</v>
      </c>
      <c r="D278" s="25"/>
      <c r="E278" s="111" t="s">
        <v>0</v>
      </c>
      <c r="F278" s="112">
        <f>94902.38+39086.02</f>
        <v>133988.4</v>
      </c>
      <c r="G278" s="112">
        <v>243924.52</v>
      </c>
      <c r="H278" s="112">
        <v>252000</v>
      </c>
      <c r="I278" s="112">
        <v>164420</v>
      </c>
      <c r="J278" s="112">
        <v>0</v>
      </c>
      <c r="K278" s="112">
        <v>0</v>
      </c>
      <c r="L278" s="112">
        <v>0</v>
      </c>
    </row>
    <row r="279" spans="1:12" ht="12.75" outlineLevel="1">
      <c r="A279" s="24" t="s">
        <v>190</v>
      </c>
      <c r="B279" s="25">
        <v>620</v>
      </c>
      <c r="C279" s="25"/>
      <c r="D279" s="25"/>
      <c r="E279" s="111" t="s">
        <v>194</v>
      </c>
      <c r="F279" s="112">
        <f aca="true" t="shared" si="167" ref="F279:L279">SUM(F280:F282)</f>
        <v>46881.37</v>
      </c>
      <c r="G279" s="112">
        <f t="shared" si="167"/>
        <v>86730.56</v>
      </c>
      <c r="H279" s="112">
        <f aca="true" t="shared" si="168" ref="H279:I279">SUM(H280:H282)</f>
        <v>87950</v>
      </c>
      <c r="I279" s="112">
        <f t="shared" si="168"/>
        <v>60892</v>
      </c>
      <c r="J279" s="112">
        <f>SUM(J280:J282)</f>
        <v>0</v>
      </c>
      <c r="K279" s="112">
        <f aca="true" t="shared" si="169" ref="K279">SUM(K280:K282)</f>
        <v>0</v>
      </c>
      <c r="L279" s="112">
        <f t="shared" si="167"/>
        <v>0</v>
      </c>
    </row>
    <row r="280" spans="1:12" ht="12.75" outlineLevel="2">
      <c r="A280" s="24" t="s">
        <v>190</v>
      </c>
      <c r="B280" s="25"/>
      <c r="C280" s="24" t="s">
        <v>178</v>
      </c>
      <c r="D280" s="25"/>
      <c r="E280" s="111" t="s">
        <v>195</v>
      </c>
      <c r="F280" s="112">
        <f>9254.7+4276.33</f>
        <v>13531.03</v>
      </c>
      <c r="G280" s="112">
        <v>21534.71</v>
      </c>
      <c r="H280" s="112">
        <v>13000</v>
      </c>
      <c r="I280" s="112">
        <v>13353</v>
      </c>
      <c r="J280" s="112">
        <v>0</v>
      </c>
      <c r="K280" s="112">
        <v>0</v>
      </c>
      <c r="L280" s="112">
        <v>0</v>
      </c>
    </row>
    <row r="281" spans="1:12" ht="12.75" outlineLevel="2">
      <c r="A281" s="24" t="s">
        <v>190</v>
      </c>
      <c r="B281" s="25"/>
      <c r="C281" s="24" t="s">
        <v>179</v>
      </c>
      <c r="D281" s="25"/>
      <c r="E281" s="111" t="s">
        <v>196</v>
      </c>
      <c r="F281" s="112">
        <v>2622.99</v>
      </c>
      <c r="G281" s="112">
        <v>3842.93</v>
      </c>
      <c r="H281" s="112">
        <v>12200</v>
      </c>
      <c r="I281" s="112">
        <v>2291</v>
      </c>
      <c r="J281" s="112">
        <v>0</v>
      </c>
      <c r="K281" s="112">
        <v>0</v>
      </c>
      <c r="L281" s="112">
        <v>0</v>
      </c>
    </row>
    <row r="282" spans="1:12" ht="12.75" outlineLevel="2">
      <c r="A282" s="24" t="s">
        <v>190</v>
      </c>
      <c r="B282" s="25"/>
      <c r="C282" s="24" t="s">
        <v>180</v>
      </c>
      <c r="D282" s="25"/>
      <c r="E282" s="111" t="s">
        <v>197</v>
      </c>
      <c r="F282" s="112">
        <f aca="true" t="shared" si="170" ref="F282:L282">SUM(F283:F288)</f>
        <v>30727.350000000002</v>
      </c>
      <c r="G282" s="112">
        <f t="shared" si="170"/>
        <v>61352.92</v>
      </c>
      <c r="H282" s="112">
        <f aca="true" t="shared" si="171" ref="H282:I282">SUM(H283:H288)</f>
        <v>62750</v>
      </c>
      <c r="I282" s="112">
        <f t="shared" si="171"/>
        <v>45248</v>
      </c>
      <c r="J282" s="112">
        <f>SUM(J283:J288)</f>
        <v>0</v>
      </c>
      <c r="K282" s="112">
        <f aca="true" t="shared" si="172" ref="K282">SUM(K283:K288)</f>
        <v>0</v>
      </c>
      <c r="L282" s="112">
        <f t="shared" si="170"/>
        <v>0</v>
      </c>
    </row>
    <row r="283" spans="1:12" ht="12.75" hidden="1" outlineLevel="3">
      <c r="A283" s="24" t="s">
        <v>190</v>
      </c>
      <c r="B283" s="25"/>
      <c r="C283" s="24"/>
      <c r="D283" s="25">
        <v>625001</v>
      </c>
      <c r="E283" s="111" t="s">
        <v>198</v>
      </c>
      <c r="F283" s="112">
        <v>1709.91</v>
      </c>
      <c r="G283" s="112">
        <v>3416.48</v>
      </c>
      <c r="H283" s="112">
        <v>3500</v>
      </c>
      <c r="I283" s="112">
        <v>2517</v>
      </c>
      <c r="J283" s="112">
        <v>0</v>
      </c>
      <c r="K283" s="112">
        <v>0</v>
      </c>
      <c r="L283" s="112">
        <v>0</v>
      </c>
    </row>
    <row r="284" spans="1:12" ht="12.75" hidden="1" outlineLevel="3">
      <c r="A284" s="24" t="s">
        <v>190</v>
      </c>
      <c r="B284" s="25"/>
      <c r="C284" s="24"/>
      <c r="D284" s="25">
        <v>625002</v>
      </c>
      <c r="E284" s="111" t="s">
        <v>199</v>
      </c>
      <c r="F284" s="112">
        <v>17268.61</v>
      </c>
      <c r="G284" s="112">
        <v>34451.28</v>
      </c>
      <c r="H284" s="112">
        <v>35200</v>
      </c>
      <c r="I284" s="112">
        <v>25430</v>
      </c>
      <c r="J284" s="112">
        <v>0</v>
      </c>
      <c r="K284" s="112">
        <v>0</v>
      </c>
      <c r="L284" s="112">
        <v>0</v>
      </c>
    </row>
    <row r="285" spans="1:12" ht="12.75" hidden="1" outlineLevel="3">
      <c r="A285" s="24" t="s">
        <v>190</v>
      </c>
      <c r="B285" s="25"/>
      <c r="C285" s="24"/>
      <c r="D285" s="25">
        <v>625003</v>
      </c>
      <c r="E285" s="111" t="s">
        <v>200</v>
      </c>
      <c r="F285" s="112">
        <v>1082.63</v>
      </c>
      <c r="G285" s="112">
        <v>1967.17</v>
      </c>
      <c r="H285" s="112">
        <v>2000</v>
      </c>
      <c r="I285" s="112">
        <v>1453</v>
      </c>
      <c r="J285" s="112">
        <v>0</v>
      </c>
      <c r="K285" s="112">
        <v>0</v>
      </c>
      <c r="L285" s="112">
        <v>0</v>
      </c>
    </row>
    <row r="286" spans="1:12" ht="12.75" hidden="1" outlineLevel="3">
      <c r="A286" s="24" t="s">
        <v>190</v>
      </c>
      <c r="B286" s="25"/>
      <c r="C286" s="24"/>
      <c r="D286" s="25">
        <v>625004</v>
      </c>
      <c r="E286" s="111" t="s">
        <v>201</v>
      </c>
      <c r="F286" s="112">
        <f>3342.54+344.52</f>
        <v>3687.06</v>
      </c>
      <c r="G286" s="112">
        <v>7369</v>
      </c>
      <c r="H286" s="112">
        <v>7550</v>
      </c>
      <c r="I286" s="112">
        <v>5438</v>
      </c>
      <c r="J286" s="112">
        <v>0</v>
      </c>
      <c r="K286" s="112">
        <v>0</v>
      </c>
      <c r="L286" s="112">
        <v>0</v>
      </c>
    </row>
    <row r="287" spans="1:12" ht="12.75" hidden="1" outlineLevel="3">
      <c r="A287" s="24" t="s">
        <v>190</v>
      </c>
      <c r="B287" s="25"/>
      <c r="C287" s="24"/>
      <c r="D287" s="25">
        <v>625005</v>
      </c>
      <c r="E287" s="111" t="s">
        <v>202</v>
      </c>
      <c r="F287" s="112">
        <v>1120.84</v>
      </c>
      <c r="G287" s="112">
        <v>2434.99</v>
      </c>
      <c r="H287" s="112">
        <v>2500</v>
      </c>
      <c r="I287" s="112">
        <v>1783</v>
      </c>
      <c r="J287" s="112">
        <v>0</v>
      </c>
      <c r="K287" s="112">
        <v>0</v>
      </c>
      <c r="L287" s="112">
        <v>0</v>
      </c>
    </row>
    <row r="288" spans="1:12" ht="12.75" hidden="1" outlineLevel="3">
      <c r="A288" s="24" t="s">
        <v>190</v>
      </c>
      <c r="B288" s="25"/>
      <c r="C288" s="24"/>
      <c r="D288" s="25">
        <v>625007</v>
      </c>
      <c r="E288" s="111" t="s">
        <v>203</v>
      </c>
      <c r="F288" s="112">
        <v>5858.3</v>
      </c>
      <c r="G288" s="112">
        <v>11714</v>
      </c>
      <c r="H288" s="112">
        <v>12000</v>
      </c>
      <c r="I288" s="112">
        <v>8627</v>
      </c>
      <c r="J288" s="112">
        <v>0</v>
      </c>
      <c r="K288" s="112">
        <v>0</v>
      </c>
      <c r="L288" s="112">
        <v>0</v>
      </c>
    </row>
    <row r="289" spans="1:12" ht="12.75" outlineLevel="1">
      <c r="A289" s="24" t="s">
        <v>190</v>
      </c>
      <c r="B289" s="25">
        <v>630</v>
      </c>
      <c r="C289" s="24"/>
      <c r="D289" s="25"/>
      <c r="E289" s="111" t="s">
        <v>221</v>
      </c>
      <c r="F289" s="112">
        <f aca="true" t="shared" si="173" ref="F289:L289">F290+F292+F299+F307+F309+F312</f>
        <v>118859.16999999998</v>
      </c>
      <c r="G289" s="112">
        <f t="shared" si="173"/>
        <v>62278.92</v>
      </c>
      <c r="H289" s="112">
        <f aca="true" t="shared" si="174" ref="H289:I289">H290+H292+H299+H307+H309+H312</f>
        <v>49800</v>
      </c>
      <c r="I289" s="112">
        <f t="shared" si="174"/>
        <v>34744</v>
      </c>
      <c r="J289" s="112">
        <f t="shared" si="173"/>
        <v>0</v>
      </c>
      <c r="K289" s="112">
        <f aca="true" t="shared" si="175" ref="K289">K290+K292+K299+K307+K309+K312</f>
        <v>0</v>
      </c>
      <c r="L289" s="112">
        <f t="shared" si="173"/>
        <v>0</v>
      </c>
    </row>
    <row r="290" spans="1:12" ht="12.75" outlineLevel="2">
      <c r="A290" s="24" t="s">
        <v>190</v>
      </c>
      <c r="B290" s="25"/>
      <c r="C290" s="24" t="s">
        <v>222</v>
      </c>
      <c r="D290" s="25"/>
      <c r="E290" s="111" t="s">
        <v>1</v>
      </c>
      <c r="F290" s="112">
        <f aca="true" t="shared" si="176" ref="F290:L290">F291</f>
        <v>76.14</v>
      </c>
      <c r="G290" s="112">
        <f t="shared" si="176"/>
        <v>13.4</v>
      </c>
      <c r="H290" s="112">
        <f t="shared" si="176"/>
        <v>100</v>
      </c>
      <c r="I290" s="112">
        <f t="shared" si="176"/>
        <v>141</v>
      </c>
      <c r="J290" s="112">
        <f t="shared" si="176"/>
        <v>0</v>
      </c>
      <c r="K290" s="112">
        <f t="shared" si="176"/>
        <v>0</v>
      </c>
      <c r="L290" s="112">
        <f t="shared" si="176"/>
        <v>0</v>
      </c>
    </row>
    <row r="291" spans="1:12" ht="12.75" hidden="1" outlineLevel="3">
      <c r="A291" s="24" t="s">
        <v>190</v>
      </c>
      <c r="B291" s="25"/>
      <c r="C291" s="24"/>
      <c r="D291" s="25">
        <v>631001</v>
      </c>
      <c r="E291" s="111" t="s">
        <v>223</v>
      </c>
      <c r="F291" s="112">
        <v>76.14</v>
      </c>
      <c r="G291" s="112">
        <v>13.4</v>
      </c>
      <c r="H291" s="112">
        <v>100</v>
      </c>
      <c r="I291" s="112">
        <v>141</v>
      </c>
      <c r="J291" s="112">
        <v>0</v>
      </c>
      <c r="K291" s="112">
        <v>0</v>
      </c>
      <c r="L291" s="112">
        <v>0</v>
      </c>
    </row>
    <row r="292" spans="1:12" ht="12.75" outlineLevel="2" collapsed="1">
      <c r="A292" s="24" t="s">
        <v>190</v>
      </c>
      <c r="B292" s="25"/>
      <c r="C292" s="24" t="s">
        <v>192</v>
      </c>
      <c r="D292" s="25"/>
      <c r="E292" s="111" t="s">
        <v>204</v>
      </c>
      <c r="F292" s="112">
        <f>SUM(F293:F298)</f>
        <v>16552.7</v>
      </c>
      <c r="G292" s="112">
        <f aca="true" t="shared" si="177" ref="G292:L292">SUM(G293:G298)</f>
        <v>25152.559999999998</v>
      </c>
      <c r="H292" s="112">
        <f t="shared" si="177"/>
        <v>16000</v>
      </c>
      <c r="I292" s="112">
        <f t="shared" si="177"/>
        <v>10958</v>
      </c>
      <c r="J292" s="112">
        <f t="shared" si="177"/>
        <v>0</v>
      </c>
      <c r="K292" s="112">
        <f t="shared" si="177"/>
        <v>0</v>
      </c>
      <c r="L292" s="112">
        <f t="shared" si="177"/>
        <v>0</v>
      </c>
    </row>
    <row r="293" spans="1:12" ht="12.75" hidden="1" outlineLevel="3">
      <c r="A293" s="24" t="s">
        <v>190</v>
      </c>
      <c r="B293" s="25"/>
      <c r="C293" s="24"/>
      <c r="D293" s="25">
        <v>632001</v>
      </c>
      <c r="E293" s="111" t="s">
        <v>291</v>
      </c>
      <c r="F293" s="112">
        <v>6409.41</v>
      </c>
      <c r="G293" s="112">
        <v>7406.25</v>
      </c>
      <c r="H293" s="112">
        <v>5000</v>
      </c>
      <c r="I293" s="112">
        <v>4028</v>
      </c>
      <c r="J293" s="112">
        <v>0</v>
      </c>
      <c r="K293" s="112">
        <v>0</v>
      </c>
      <c r="L293" s="112">
        <v>0</v>
      </c>
    </row>
    <row r="294" spans="1:12" ht="12.75" hidden="1" outlineLevel="3">
      <c r="A294" s="24" t="s">
        <v>190</v>
      </c>
      <c r="B294" s="25"/>
      <c r="C294" s="24"/>
      <c r="D294" s="25">
        <v>632001</v>
      </c>
      <c r="E294" s="111" t="s">
        <v>292</v>
      </c>
      <c r="F294" s="112">
        <v>9340.87</v>
      </c>
      <c r="G294" s="112">
        <v>16593.44</v>
      </c>
      <c r="H294" s="112">
        <v>10000</v>
      </c>
      <c r="I294" s="112">
        <v>4627</v>
      </c>
      <c r="J294" s="112">
        <v>0</v>
      </c>
      <c r="K294" s="112">
        <v>0</v>
      </c>
      <c r="L294" s="112">
        <v>0</v>
      </c>
    </row>
    <row r="295" spans="1:12" ht="12.75" hidden="1" outlineLevel="3">
      <c r="A295" s="24" t="s">
        <v>190</v>
      </c>
      <c r="B295" s="25"/>
      <c r="C295" s="24"/>
      <c r="D295" s="25">
        <v>632002</v>
      </c>
      <c r="E295" s="111" t="s">
        <v>205</v>
      </c>
      <c r="F295" s="112">
        <v>450.33</v>
      </c>
      <c r="G295" s="112">
        <v>735.65</v>
      </c>
      <c r="H295" s="112">
        <v>600</v>
      </c>
      <c r="I295" s="112">
        <v>2027</v>
      </c>
      <c r="J295" s="112">
        <v>0</v>
      </c>
      <c r="K295" s="112">
        <v>0</v>
      </c>
      <c r="L295" s="112">
        <v>0</v>
      </c>
    </row>
    <row r="296" spans="1:12" ht="12.75" hidden="1" outlineLevel="3">
      <c r="A296" s="24" t="s">
        <v>190</v>
      </c>
      <c r="B296" s="25"/>
      <c r="C296" s="24"/>
      <c r="D296" s="25">
        <v>632003</v>
      </c>
      <c r="E296" s="111" t="s">
        <v>206</v>
      </c>
      <c r="F296" s="112">
        <v>321.27</v>
      </c>
      <c r="G296" s="112">
        <v>294.46</v>
      </c>
      <c r="H296" s="112">
        <v>300</v>
      </c>
      <c r="I296" s="112">
        <v>0</v>
      </c>
      <c r="J296" s="112">
        <v>0</v>
      </c>
      <c r="K296" s="112">
        <v>0</v>
      </c>
      <c r="L296" s="112">
        <v>0</v>
      </c>
    </row>
    <row r="297" spans="1:12" ht="12.75" hidden="1" outlineLevel="3">
      <c r="A297" s="24" t="s">
        <v>190</v>
      </c>
      <c r="B297" s="25"/>
      <c r="C297" s="24"/>
      <c r="D297" s="25">
        <v>632003</v>
      </c>
      <c r="E297" s="111" t="s">
        <v>293</v>
      </c>
      <c r="F297" s="112">
        <v>30.82</v>
      </c>
      <c r="G297" s="112">
        <v>122.76</v>
      </c>
      <c r="H297" s="112">
        <v>100</v>
      </c>
      <c r="I297" s="112">
        <v>105</v>
      </c>
      <c r="J297" s="112">
        <v>0</v>
      </c>
      <c r="K297" s="112">
        <v>0</v>
      </c>
      <c r="L297" s="112">
        <v>0</v>
      </c>
    </row>
    <row r="298" spans="1:12" ht="12.75" hidden="1" outlineLevel="3">
      <c r="A298" s="24" t="s">
        <v>190</v>
      </c>
      <c r="B298" s="25"/>
      <c r="C298" s="24"/>
      <c r="D298" s="25">
        <v>632005</v>
      </c>
      <c r="E298" s="111" t="s">
        <v>481</v>
      </c>
      <c r="F298" s="112">
        <v>0</v>
      </c>
      <c r="G298" s="112">
        <v>0</v>
      </c>
      <c r="H298" s="112">
        <v>0</v>
      </c>
      <c r="I298" s="112">
        <v>171</v>
      </c>
      <c r="J298" s="112">
        <v>0</v>
      </c>
      <c r="K298" s="112">
        <v>0</v>
      </c>
      <c r="L298" s="112">
        <v>0</v>
      </c>
    </row>
    <row r="299" spans="1:12" ht="12.75" outlineLevel="2" collapsed="1">
      <c r="A299" s="24" t="s">
        <v>190</v>
      </c>
      <c r="B299" s="25"/>
      <c r="C299" s="24" t="s">
        <v>183</v>
      </c>
      <c r="D299" s="25"/>
      <c r="E299" s="111" t="s">
        <v>207</v>
      </c>
      <c r="F299" s="112">
        <f aca="true" t="shared" si="178" ref="F299:L299">SUM(F300:F306)</f>
        <v>34269.67</v>
      </c>
      <c r="G299" s="112">
        <f t="shared" si="178"/>
        <v>12668.119999999999</v>
      </c>
      <c r="H299" s="112">
        <f aca="true" t="shared" si="179" ref="H299:I299">SUM(H300:H306)</f>
        <v>17000</v>
      </c>
      <c r="I299" s="112">
        <f t="shared" si="179"/>
        <v>8957</v>
      </c>
      <c r="J299" s="112">
        <f t="shared" si="178"/>
        <v>0</v>
      </c>
      <c r="K299" s="112">
        <f aca="true" t="shared" si="180" ref="K299">SUM(K300:K306)</f>
        <v>0</v>
      </c>
      <c r="L299" s="112">
        <f t="shared" si="178"/>
        <v>0</v>
      </c>
    </row>
    <row r="300" spans="1:12" ht="12.75" hidden="1" outlineLevel="3">
      <c r="A300" s="24" t="s">
        <v>190</v>
      </c>
      <c r="B300" s="25"/>
      <c r="C300" s="24"/>
      <c r="D300" s="25">
        <v>633001</v>
      </c>
      <c r="E300" s="111" t="s">
        <v>236</v>
      </c>
      <c r="F300" s="112">
        <v>10787.82</v>
      </c>
      <c r="G300" s="112">
        <v>2778</v>
      </c>
      <c r="H300" s="112">
        <v>2000</v>
      </c>
      <c r="I300" s="112">
        <v>6681</v>
      </c>
      <c r="J300" s="112">
        <v>0</v>
      </c>
      <c r="K300" s="112">
        <v>0</v>
      </c>
      <c r="L300" s="112">
        <v>0</v>
      </c>
    </row>
    <row r="301" spans="1:12" ht="12.75" hidden="1" outlineLevel="3">
      <c r="A301" s="24" t="s">
        <v>190</v>
      </c>
      <c r="B301" s="25"/>
      <c r="C301" s="24"/>
      <c r="D301" s="25">
        <v>633002</v>
      </c>
      <c r="E301" s="111" t="s">
        <v>2</v>
      </c>
      <c r="F301" s="112">
        <v>1437.12</v>
      </c>
      <c r="G301" s="112">
        <v>0</v>
      </c>
      <c r="H301" s="112">
        <v>3000</v>
      </c>
      <c r="I301" s="112">
        <v>0</v>
      </c>
      <c r="J301" s="112">
        <v>0</v>
      </c>
      <c r="K301" s="112">
        <v>0</v>
      </c>
      <c r="L301" s="112">
        <v>0</v>
      </c>
    </row>
    <row r="302" spans="1:12" ht="12.75" hidden="1" outlineLevel="3">
      <c r="A302" s="24" t="s">
        <v>190</v>
      </c>
      <c r="B302" s="25"/>
      <c r="C302" s="24"/>
      <c r="D302" s="25">
        <v>633004</v>
      </c>
      <c r="E302" s="111" t="s">
        <v>345</v>
      </c>
      <c r="F302" s="112">
        <v>2091.65</v>
      </c>
      <c r="G302" s="112">
        <v>0</v>
      </c>
      <c r="H302" s="112">
        <v>3000</v>
      </c>
      <c r="I302" s="112">
        <v>0</v>
      </c>
      <c r="J302" s="112">
        <v>0</v>
      </c>
      <c r="K302" s="112">
        <v>0</v>
      </c>
      <c r="L302" s="112">
        <v>0</v>
      </c>
    </row>
    <row r="303" spans="1:12" ht="12.75" hidden="1" outlineLevel="3">
      <c r="A303" s="24" t="s">
        <v>190</v>
      </c>
      <c r="B303" s="25"/>
      <c r="C303" s="24"/>
      <c r="D303" s="25">
        <v>633006</v>
      </c>
      <c r="E303" s="111" t="s">
        <v>208</v>
      </c>
      <c r="F303" s="112">
        <f>7721.33+4251.84+3252.32</f>
        <v>15225.49</v>
      </c>
      <c r="G303" s="112">
        <v>6445.2</v>
      </c>
      <c r="H303" s="112">
        <v>5000</v>
      </c>
      <c r="I303" s="112">
        <v>1779</v>
      </c>
      <c r="J303" s="112">
        <v>0</v>
      </c>
      <c r="K303" s="112">
        <v>0</v>
      </c>
      <c r="L303" s="112">
        <v>0</v>
      </c>
    </row>
    <row r="304" spans="1:12" ht="12.75" hidden="1" outlineLevel="3">
      <c r="A304" s="24" t="s">
        <v>190</v>
      </c>
      <c r="B304" s="25"/>
      <c r="C304" s="24"/>
      <c r="D304" s="25">
        <v>633009</v>
      </c>
      <c r="E304" s="111" t="s">
        <v>209</v>
      </c>
      <c r="F304" s="112">
        <v>3131.89</v>
      </c>
      <c r="G304" s="112">
        <v>1554.87</v>
      </c>
      <c r="H304" s="112">
        <v>2000</v>
      </c>
      <c r="I304" s="112">
        <v>497</v>
      </c>
      <c r="J304" s="112">
        <v>0</v>
      </c>
      <c r="K304" s="112">
        <v>0</v>
      </c>
      <c r="L304" s="112">
        <v>0</v>
      </c>
    </row>
    <row r="305" spans="1:12" ht="12.75" hidden="1" outlineLevel="3">
      <c r="A305" s="24" t="s">
        <v>190</v>
      </c>
      <c r="B305" s="25"/>
      <c r="C305" s="24"/>
      <c r="D305" s="25">
        <v>633010</v>
      </c>
      <c r="E305" s="111" t="s">
        <v>210</v>
      </c>
      <c r="F305" s="112">
        <v>0</v>
      </c>
      <c r="G305" s="112">
        <v>87.05</v>
      </c>
      <c r="H305" s="112">
        <v>500</v>
      </c>
      <c r="I305" s="112">
        <v>0</v>
      </c>
      <c r="J305" s="112">
        <v>0</v>
      </c>
      <c r="K305" s="112">
        <v>0</v>
      </c>
      <c r="L305" s="112">
        <v>0</v>
      </c>
    </row>
    <row r="306" spans="1:12" ht="12.75" hidden="1" outlineLevel="3">
      <c r="A306" s="24" t="s">
        <v>190</v>
      </c>
      <c r="B306" s="25"/>
      <c r="C306" s="24"/>
      <c r="D306" s="25">
        <v>633013</v>
      </c>
      <c r="E306" s="111" t="s">
        <v>344</v>
      </c>
      <c r="F306" s="112">
        <v>1595.7</v>
      </c>
      <c r="G306" s="112">
        <v>1803</v>
      </c>
      <c r="H306" s="112">
        <v>1500</v>
      </c>
      <c r="I306" s="112">
        <v>0</v>
      </c>
      <c r="J306" s="112">
        <v>0</v>
      </c>
      <c r="K306" s="112">
        <v>0</v>
      </c>
      <c r="L306" s="112">
        <v>0</v>
      </c>
    </row>
    <row r="307" spans="1:12" ht="12.75" outlineLevel="2" collapsed="1">
      <c r="A307" s="24" t="s">
        <v>190</v>
      </c>
      <c r="B307" s="25"/>
      <c r="C307" s="24" t="s">
        <v>187</v>
      </c>
      <c r="D307" s="25"/>
      <c r="E307" s="111" t="s">
        <v>347</v>
      </c>
      <c r="F307" s="112">
        <f aca="true" t="shared" si="181" ref="F307:L307">F308</f>
        <v>835</v>
      </c>
      <c r="G307" s="112">
        <f t="shared" si="181"/>
        <v>0</v>
      </c>
      <c r="H307" s="112">
        <f t="shared" si="181"/>
        <v>1000</v>
      </c>
      <c r="I307" s="112">
        <f t="shared" si="181"/>
        <v>726</v>
      </c>
      <c r="J307" s="112">
        <f t="shared" si="181"/>
        <v>0</v>
      </c>
      <c r="K307" s="112">
        <f t="shared" si="181"/>
        <v>0</v>
      </c>
      <c r="L307" s="112">
        <f t="shared" si="181"/>
        <v>0</v>
      </c>
    </row>
    <row r="308" spans="1:12" ht="12.75" hidden="1" outlineLevel="3">
      <c r="A308" s="24" t="s">
        <v>190</v>
      </c>
      <c r="B308" s="25"/>
      <c r="C308" s="24"/>
      <c r="D308" s="25">
        <v>634004</v>
      </c>
      <c r="E308" s="111" t="s">
        <v>371</v>
      </c>
      <c r="F308" s="112">
        <v>835</v>
      </c>
      <c r="G308" s="112">
        <v>0</v>
      </c>
      <c r="H308" s="112">
        <v>1000</v>
      </c>
      <c r="I308" s="112">
        <v>726</v>
      </c>
      <c r="J308" s="112">
        <v>0</v>
      </c>
      <c r="K308" s="112">
        <v>0</v>
      </c>
      <c r="L308" s="112">
        <v>0</v>
      </c>
    </row>
    <row r="309" spans="1:12" ht="12.75" outlineLevel="2" collapsed="1">
      <c r="A309" s="24" t="s">
        <v>190</v>
      </c>
      <c r="B309" s="25"/>
      <c r="C309" s="24" t="s">
        <v>185</v>
      </c>
      <c r="D309" s="25"/>
      <c r="E309" s="111" t="s">
        <v>211</v>
      </c>
      <c r="F309" s="112">
        <f aca="true" t="shared" si="182" ref="F309:L309">SUM(F310:F311)</f>
        <v>9200.57</v>
      </c>
      <c r="G309" s="112">
        <f t="shared" si="182"/>
        <v>9683.73</v>
      </c>
      <c r="H309" s="112">
        <f aca="true" t="shared" si="183" ref="H309:I309">SUM(H310:H311)</f>
        <v>4300</v>
      </c>
      <c r="I309" s="112">
        <f t="shared" si="183"/>
        <v>4016</v>
      </c>
      <c r="J309" s="112">
        <f>SUM(J310:J311)</f>
        <v>0</v>
      </c>
      <c r="K309" s="112">
        <f aca="true" t="shared" si="184" ref="K309">SUM(K310:K311)</f>
        <v>0</v>
      </c>
      <c r="L309" s="112">
        <f t="shared" si="182"/>
        <v>0</v>
      </c>
    </row>
    <row r="310" spans="1:12" ht="12.75" hidden="1" outlineLevel="3">
      <c r="A310" s="24" t="s">
        <v>190</v>
      </c>
      <c r="B310" s="25"/>
      <c r="C310" s="24"/>
      <c r="D310" s="25">
        <v>635002</v>
      </c>
      <c r="E310" s="111" t="s">
        <v>360</v>
      </c>
      <c r="F310" s="112">
        <v>684.8</v>
      </c>
      <c r="G310" s="112">
        <v>211.39</v>
      </c>
      <c r="H310" s="112">
        <v>1300</v>
      </c>
      <c r="I310" s="112">
        <v>1134</v>
      </c>
      <c r="J310" s="112">
        <v>0</v>
      </c>
      <c r="K310" s="112">
        <v>0</v>
      </c>
      <c r="L310" s="112">
        <v>0</v>
      </c>
    </row>
    <row r="311" spans="1:12" ht="12.75" hidden="1" outlineLevel="3">
      <c r="A311" s="24" t="s">
        <v>190</v>
      </c>
      <c r="B311" s="25"/>
      <c r="C311" s="24"/>
      <c r="D311" s="25">
        <v>635006</v>
      </c>
      <c r="E311" s="111" t="s">
        <v>224</v>
      </c>
      <c r="F311" s="112">
        <v>8515.77</v>
      </c>
      <c r="G311" s="112">
        <v>9472.34</v>
      </c>
      <c r="H311" s="112">
        <v>3000</v>
      </c>
      <c r="I311" s="112">
        <v>2882</v>
      </c>
      <c r="J311" s="112">
        <v>0</v>
      </c>
      <c r="K311" s="112">
        <v>0</v>
      </c>
      <c r="L311" s="112">
        <v>0</v>
      </c>
    </row>
    <row r="312" spans="1:12" ht="12.75" outlineLevel="2" collapsed="1">
      <c r="A312" s="24" t="s">
        <v>190</v>
      </c>
      <c r="B312" s="25"/>
      <c r="C312" s="24" t="s">
        <v>177</v>
      </c>
      <c r="D312" s="25"/>
      <c r="E312" s="111" t="s">
        <v>216</v>
      </c>
      <c r="F312" s="112">
        <f aca="true" t="shared" si="185" ref="F312:L312">SUM(F313:F324)</f>
        <v>57925.09</v>
      </c>
      <c r="G312" s="112">
        <f t="shared" si="185"/>
        <v>14761.109999999999</v>
      </c>
      <c r="H312" s="112">
        <f aca="true" t="shared" si="186" ref="H312:I312">SUM(H313:H324)</f>
        <v>11400</v>
      </c>
      <c r="I312" s="112">
        <f t="shared" si="186"/>
        <v>9946</v>
      </c>
      <c r="J312" s="112">
        <f t="shared" si="185"/>
        <v>0</v>
      </c>
      <c r="K312" s="112">
        <f aca="true" t="shared" si="187" ref="K312">SUM(K313:K324)</f>
        <v>0</v>
      </c>
      <c r="L312" s="112">
        <f t="shared" si="185"/>
        <v>0</v>
      </c>
    </row>
    <row r="313" spans="1:12" ht="12.75" hidden="1" outlineLevel="3">
      <c r="A313" s="24" t="s">
        <v>190</v>
      </c>
      <c r="B313" s="25"/>
      <c r="C313" s="24"/>
      <c r="D313" s="25">
        <v>637001</v>
      </c>
      <c r="E313" s="111" t="s">
        <v>217</v>
      </c>
      <c r="F313" s="112">
        <v>345.6</v>
      </c>
      <c r="G313" s="112">
        <v>8845</v>
      </c>
      <c r="H313" s="112">
        <v>1000</v>
      </c>
      <c r="I313" s="112">
        <v>518</v>
      </c>
      <c r="J313" s="112">
        <v>0</v>
      </c>
      <c r="K313" s="112">
        <v>0</v>
      </c>
      <c r="L313" s="112">
        <v>0</v>
      </c>
    </row>
    <row r="314" spans="1:12" ht="12.75" hidden="1" outlineLevel="3">
      <c r="A314" s="24" t="s">
        <v>190</v>
      </c>
      <c r="B314" s="25"/>
      <c r="C314" s="24"/>
      <c r="D314" s="25">
        <v>637004</v>
      </c>
      <c r="E314" s="111" t="s">
        <v>218</v>
      </c>
      <c r="F314" s="112">
        <v>51782.51</v>
      </c>
      <c r="G314" s="112">
        <v>1143.65</v>
      </c>
      <c r="H314" s="112">
        <v>1000</v>
      </c>
      <c r="I314" s="112">
        <v>636</v>
      </c>
      <c r="J314" s="112">
        <v>0</v>
      </c>
      <c r="K314" s="112">
        <v>0</v>
      </c>
      <c r="L314" s="112">
        <v>0</v>
      </c>
    </row>
    <row r="315" spans="1:12" ht="12.75" hidden="1" outlineLevel="3">
      <c r="A315" s="24" t="s">
        <v>190</v>
      </c>
      <c r="B315" s="25"/>
      <c r="C315" s="24"/>
      <c r="D315" s="25">
        <v>637005</v>
      </c>
      <c r="E315" s="111" t="s">
        <v>225</v>
      </c>
      <c r="F315" s="112">
        <v>774.59</v>
      </c>
      <c r="G315" s="112">
        <v>619.92</v>
      </c>
      <c r="H315" s="112">
        <v>600</v>
      </c>
      <c r="I315" s="112">
        <v>600</v>
      </c>
      <c r="J315" s="112">
        <v>0</v>
      </c>
      <c r="K315" s="112">
        <v>0</v>
      </c>
      <c r="L315" s="112">
        <v>0</v>
      </c>
    </row>
    <row r="316" spans="1:12" ht="12.75" hidden="1" outlineLevel="3">
      <c r="A316" s="24" t="s">
        <v>190</v>
      </c>
      <c r="B316" s="25"/>
      <c r="C316" s="24"/>
      <c r="D316" s="25">
        <v>637006</v>
      </c>
      <c r="E316" s="111" t="s">
        <v>227</v>
      </c>
      <c r="F316" s="112">
        <v>0</v>
      </c>
      <c r="G316" s="112">
        <v>0</v>
      </c>
      <c r="H316" s="112">
        <v>50</v>
      </c>
      <c r="I316" s="112">
        <v>50</v>
      </c>
      <c r="J316" s="112">
        <v>0</v>
      </c>
      <c r="K316" s="112">
        <v>0</v>
      </c>
      <c r="L316" s="112">
        <v>0</v>
      </c>
    </row>
    <row r="317" spans="1:12" ht="12.75" hidden="1" outlineLevel="3">
      <c r="A317" s="24" t="s">
        <v>190</v>
      </c>
      <c r="B317" s="25"/>
      <c r="C317" s="24"/>
      <c r="D317" s="25">
        <v>637007</v>
      </c>
      <c r="E317" s="111" t="s">
        <v>501</v>
      </c>
      <c r="F317" s="112">
        <v>0</v>
      </c>
      <c r="G317" s="112">
        <v>0</v>
      </c>
      <c r="H317" s="112">
        <v>0</v>
      </c>
      <c r="I317" s="112">
        <v>4967</v>
      </c>
      <c r="J317" s="112">
        <v>0</v>
      </c>
      <c r="K317" s="112">
        <v>0</v>
      </c>
      <c r="L317" s="112">
        <v>0</v>
      </c>
    </row>
    <row r="318" spans="1:12" ht="12.75" hidden="1" outlineLevel="3">
      <c r="A318" s="24" t="s">
        <v>190</v>
      </c>
      <c r="B318" s="25"/>
      <c r="C318" s="24"/>
      <c r="D318" s="25">
        <v>637012</v>
      </c>
      <c r="E318" s="111" t="s">
        <v>470</v>
      </c>
      <c r="F318" s="112">
        <v>0</v>
      </c>
      <c r="G318" s="112">
        <v>84.6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</row>
    <row r="319" spans="1:12" ht="12.75" hidden="1" outlineLevel="3">
      <c r="A319" s="24" t="s">
        <v>190</v>
      </c>
      <c r="B319" s="25"/>
      <c r="C319" s="24"/>
      <c r="D319" s="25">
        <v>637014</v>
      </c>
      <c r="E319" s="111" t="s">
        <v>21</v>
      </c>
      <c r="F319" s="112">
        <v>1512</v>
      </c>
      <c r="G319" s="112">
        <v>683.55</v>
      </c>
      <c r="H319" s="112">
        <v>1500</v>
      </c>
      <c r="I319" s="112">
        <v>0</v>
      </c>
      <c r="J319" s="112">
        <v>0</v>
      </c>
      <c r="K319" s="112">
        <v>0</v>
      </c>
      <c r="L319" s="112">
        <v>0</v>
      </c>
    </row>
    <row r="320" spans="1:12" ht="12.75" hidden="1" outlineLevel="3">
      <c r="A320" s="24" t="s">
        <v>190</v>
      </c>
      <c r="B320" s="25"/>
      <c r="C320" s="24"/>
      <c r="D320" s="25">
        <v>637015</v>
      </c>
      <c r="E320" s="111" t="s">
        <v>266</v>
      </c>
      <c r="F320" s="112">
        <v>631.74</v>
      </c>
      <c r="G320" s="112">
        <v>924.66</v>
      </c>
      <c r="H320" s="112">
        <v>800</v>
      </c>
      <c r="I320" s="112">
        <v>673</v>
      </c>
      <c r="J320" s="112">
        <v>0</v>
      </c>
      <c r="K320" s="112">
        <v>0</v>
      </c>
      <c r="L320" s="112">
        <v>0</v>
      </c>
    </row>
    <row r="321" spans="1:12" ht="12.75" hidden="1" outlineLevel="3">
      <c r="A321" s="24" t="s">
        <v>190</v>
      </c>
      <c r="B321" s="25"/>
      <c r="C321" s="24"/>
      <c r="D321" s="25">
        <v>637016</v>
      </c>
      <c r="E321" s="111" t="s">
        <v>54</v>
      </c>
      <c r="F321" s="112">
        <v>1289.41</v>
      </c>
      <c r="G321" s="112">
        <v>181.68</v>
      </c>
      <c r="H321" s="112">
        <v>3150</v>
      </c>
      <c r="I321" s="112">
        <v>1386</v>
      </c>
      <c r="J321" s="112">
        <v>0</v>
      </c>
      <c r="K321" s="112">
        <v>0</v>
      </c>
      <c r="L321" s="112">
        <v>0</v>
      </c>
    </row>
    <row r="322" spans="1:12" ht="12.75" hidden="1" outlineLevel="3">
      <c r="A322" s="24" t="s">
        <v>190</v>
      </c>
      <c r="B322" s="25"/>
      <c r="C322" s="24"/>
      <c r="D322" s="25">
        <v>637027</v>
      </c>
      <c r="E322" s="111" t="s">
        <v>226</v>
      </c>
      <c r="F322" s="112">
        <v>977.88</v>
      </c>
      <c r="G322" s="112">
        <v>1256.48</v>
      </c>
      <c r="H322" s="112">
        <v>2800</v>
      </c>
      <c r="I322" s="112">
        <v>1116</v>
      </c>
      <c r="J322" s="112">
        <v>0</v>
      </c>
      <c r="K322" s="112">
        <v>0</v>
      </c>
      <c r="L322" s="112">
        <v>0</v>
      </c>
    </row>
    <row r="323" spans="1:12" ht="12.75" hidden="1" outlineLevel="3">
      <c r="A323" s="24" t="s">
        <v>190</v>
      </c>
      <c r="B323" s="25"/>
      <c r="C323" s="24"/>
      <c r="D323" s="25">
        <v>637030</v>
      </c>
      <c r="E323" s="111" t="s">
        <v>55</v>
      </c>
      <c r="F323" s="112">
        <v>100</v>
      </c>
      <c r="G323" s="112">
        <v>1021.57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</row>
    <row r="324" spans="1:12" ht="12.75" hidden="1" outlineLevel="3">
      <c r="A324" s="24" t="s">
        <v>190</v>
      </c>
      <c r="B324" s="25"/>
      <c r="C324" s="24"/>
      <c r="D324" s="25">
        <v>637036</v>
      </c>
      <c r="E324" s="111" t="s">
        <v>375</v>
      </c>
      <c r="F324" s="112">
        <v>511.36</v>
      </c>
      <c r="G324" s="112">
        <v>0</v>
      </c>
      <c r="H324" s="112">
        <v>500</v>
      </c>
      <c r="I324" s="112">
        <v>0</v>
      </c>
      <c r="J324" s="112">
        <v>0</v>
      </c>
      <c r="K324" s="112">
        <v>0</v>
      </c>
      <c r="L324" s="112">
        <v>0</v>
      </c>
    </row>
    <row r="325" spans="1:12" ht="15.75">
      <c r="A325" s="182" t="s">
        <v>74</v>
      </c>
      <c r="B325" s="182"/>
      <c r="C325" s="182"/>
      <c r="D325" s="108" t="s">
        <v>522</v>
      </c>
      <c r="E325" s="108"/>
      <c r="F325" s="110">
        <f aca="true" t="shared" si="188" ref="F325:L325">F326+F328+F338+F367</f>
        <v>46274.54</v>
      </c>
      <c r="G325" s="110">
        <f t="shared" si="188"/>
        <v>155202.96999999997</v>
      </c>
      <c r="H325" s="110">
        <f t="shared" si="188"/>
        <v>226510</v>
      </c>
      <c r="I325" s="110">
        <f t="shared" si="188"/>
        <v>244660</v>
      </c>
      <c r="J325" s="110">
        <f t="shared" si="188"/>
        <v>304050</v>
      </c>
      <c r="K325" s="110">
        <f t="shared" si="188"/>
        <v>307734</v>
      </c>
      <c r="L325" s="110">
        <f t="shared" si="188"/>
        <v>311917</v>
      </c>
    </row>
    <row r="326" spans="1:12" ht="12.75" outlineLevel="1">
      <c r="A326" s="24" t="s">
        <v>191</v>
      </c>
      <c r="B326" s="25">
        <v>610</v>
      </c>
      <c r="C326" s="24"/>
      <c r="D326" s="25"/>
      <c r="E326" s="111" t="s">
        <v>321</v>
      </c>
      <c r="F326" s="112">
        <f aca="true" t="shared" si="189" ref="F326:L326">F327</f>
        <v>24346.32</v>
      </c>
      <c r="G326" s="112">
        <f t="shared" si="189"/>
        <v>38197.88</v>
      </c>
      <c r="H326" s="112">
        <f t="shared" si="189"/>
        <v>66500</v>
      </c>
      <c r="I326" s="112">
        <f t="shared" si="189"/>
        <v>66500</v>
      </c>
      <c r="J326" s="112">
        <f t="shared" si="189"/>
        <v>62000</v>
      </c>
      <c r="K326" s="112">
        <f t="shared" si="189"/>
        <v>65100</v>
      </c>
      <c r="L326" s="112">
        <f t="shared" si="189"/>
        <v>68200</v>
      </c>
    </row>
    <row r="327" spans="1:12" ht="12.75" outlineLevel="2">
      <c r="A327" s="24" t="s">
        <v>191</v>
      </c>
      <c r="B327" s="25"/>
      <c r="C327" s="25">
        <v>611</v>
      </c>
      <c r="D327" s="25"/>
      <c r="E327" s="111" t="s">
        <v>0</v>
      </c>
      <c r="F327" s="112">
        <v>24346.32</v>
      </c>
      <c r="G327" s="112">
        <v>38197.88</v>
      </c>
      <c r="H327" s="112">
        <v>66500</v>
      </c>
      <c r="I327" s="112">
        <v>66500</v>
      </c>
      <c r="J327" s="112">
        <v>62000</v>
      </c>
      <c r="K327" s="112">
        <f>ROUND(J327*1.05,0)</f>
        <v>65100</v>
      </c>
      <c r="L327" s="112">
        <f>ROUND(J327*1.1,0)</f>
        <v>68200</v>
      </c>
    </row>
    <row r="328" spans="1:12" ht="12.75" outlineLevel="1">
      <c r="A328" s="24" t="s">
        <v>191</v>
      </c>
      <c r="B328" s="25">
        <v>620</v>
      </c>
      <c r="C328" s="25"/>
      <c r="D328" s="25"/>
      <c r="E328" s="111" t="s">
        <v>194</v>
      </c>
      <c r="F328" s="112">
        <f aca="true" t="shared" si="190" ref="F328:L328">SUM(F329:F331)</f>
        <v>7451.2699999999995</v>
      </c>
      <c r="G328" s="112">
        <f t="shared" si="190"/>
        <v>11004.85</v>
      </c>
      <c r="H328" s="112">
        <f aca="true" t="shared" si="191" ref="H328:I328">SUM(H329:H331)</f>
        <v>23280</v>
      </c>
      <c r="I328" s="112">
        <f t="shared" si="191"/>
        <v>23280</v>
      </c>
      <c r="J328" s="112">
        <f>SUM(J329:J331)</f>
        <v>21670</v>
      </c>
      <c r="K328" s="112">
        <f aca="true" t="shared" si="192" ref="K328">SUM(K329:K331)</f>
        <v>22754</v>
      </c>
      <c r="L328" s="112">
        <f t="shared" si="190"/>
        <v>23837</v>
      </c>
    </row>
    <row r="329" spans="1:12" ht="12.75" outlineLevel="2">
      <c r="A329" s="24" t="s">
        <v>191</v>
      </c>
      <c r="B329" s="25"/>
      <c r="C329" s="24" t="s">
        <v>178</v>
      </c>
      <c r="D329" s="25"/>
      <c r="E329" s="111" t="s">
        <v>195</v>
      </c>
      <c r="F329" s="112">
        <f>1646.44+1254</f>
        <v>2900.44</v>
      </c>
      <c r="G329" s="112">
        <v>2410.35</v>
      </c>
      <c r="H329" s="112">
        <v>3325</v>
      </c>
      <c r="I329" s="112">
        <v>3325</v>
      </c>
      <c r="J329" s="112">
        <v>3720</v>
      </c>
      <c r="K329" s="112">
        <f aca="true" t="shared" si="193" ref="K329:K337">ROUND(J329*1.05,0)</f>
        <v>3906</v>
      </c>
      <c r="L329" s="112">
        <f aca="true" t="shared" si="194" ref="L329:L337">ROUND(J329*1.1,0)</f>
        <v>4092</v>
      </c>
    </row>
    <row r="330" spans="1:12" ht="12.75" outlineLevel="2">
      <c r="A330" s="24" t="s">
        <v>191</v>
      </c>
      <c r="B330" s="25"/>
      <c r="C330" s="24" t="s">
        <v>179</v>
      </c>
      <c r="D330" s="25"/>
      <c r="E330" s="111" t="s">
        <v>196</v>
      </c>
      <c r="F330" s="112">
        <v>1259.13</v>
      </c>
      <c r="G330" s="112">
        <v>1034.88</v>
      </c>
      <c r="H330" s="112">
        <v>3325</v>
      </c>
      <c r="I330" s="112">
        <v>3325</v>
      </c>
      <c r="J330" s="112">
        <v>2480</v>
      </c>
      <c r="K330" s="112">
        <f t="shared" si="193"/>
        <v>2604</v>
      </c>
      <c r="L330" s="112">
        <f t="shared" si="194"/>
        <v>2728</v>
      </c>
    </row>
    <row r="331" spans="1:12" ht="12.75" outlineLevel="2">
      <c r="A331" s="24" t="s">
        <v>191</v>
      </c>
      <c r="B331" s="25"/>
      <c r="C331" s="24" t="s">
        <v>180</v>
      </c>
      <c r="D331" s="25"/>
      <c r="E331" s="111" t="s">
        <v>197</v>
      </c>
      <c r="F331" s="112">
        <f aca="true" t="shared" si="195" ref="F331:J331">SUM(F332:F337)</f>
        <v>3291.7</v>
      </c>
      <c r="G331" s="112">
        <f t="shared" si="195"/>
        <v>7559.620000000001</v>
      </c>
      <c r="H331" s="112">
        <f aca="true" t="shared" si="196" ref="H331:I331">SUM(H332:H337)</f>
        <v>16630</v>
      </c>
      <c r="I331" s="112">
        <f t="shared" si="196"/>
        <v>16630</v>
      </c>
      <c r="J331" s="112">
        <f t="shared" si="195"/>
        <v>15470</v>
      </c>
      <c r="K331" s="112">
        <f t="shared" si="193"/>
        <v>16244</v>
      </c>
      <c r="L331" s="112">
        <f t="shared" si="194"/>
        <v>17017</v>
      </c>
    </row>
    <row r="332" spans="1:12" ht="12.75" hidden="1" outlineLevel="3">
      <c r="A332" s="24" t="s">
        <v>191</v>
      </c>
      <c r="B332" s="25"/>
      <c r="C332" s="24"/>
      <c r="D332" s="25">
        <v>625001</v>
      </c>
      <c r="E332" s="111" t="s">
        <v>198</v>
      </c>
      <c r="F332" s="112">
        <v>442.63</v>
      </c>
      <c r="G332" s="112">
        <v>424.01</v>
      </c>
      <c r="H332" s="112">
        <v>930</v>
      </c>
      <c r="I332" s="112">
        <v>930</v>
      </c>
      <c r="J332" s="112">
        <v>870</v>
      </c>
      <c r="K332" s="112">
        <f t="shared" si="193"/>
        <v>914</v>
      </c>
      <c r="L332" s="112">
        <f t="shared" si="194"/>
        <v>957</v>
      </c>
    </row>
    <row r="333" spans="1:12" ht="12.75" hidden="1" outlineLevel="3">
      <c r="A333" s="24" t="s">
        <v>191</v>
      </c>
      <c r="B333" s="25"/>
      <c r="C333" s="24"/>
      <c r="D333" s="25">
        <v>625002</v>
      </c>
      <c r="E333" s="111" t="s">
        <v>199</v>
      </c>
      <c r="F333" s="112">
        <v>-773.33</v>
      </c>
      <c r="G333" s="112">
        <v>4241.74</v>
      </c>
      <c r="H333" s="112">
        <v>9300</v>
      </c>
      <c r="I333" s="112">
        <v>9300</v>
      </c>
      <c r="J333" s="112">
        <v>8700</v>
      </c>
      <c r="K333" s="112">
        <f t="shared" si="193"/>
        <v>9135</v>
      </c>
      <c r="L333" s="112">
        <f t="shared" si="194"/>
        <v>9570</v>
      </c>
    </row>
    <row r="334" spans="1:12" ht="12.75" hidden="1" outlineLevel="3">
      <c r="A334" s="24" t="s">
        <v>191</v>
      </c>
      <c r="B334" s="25"/>
      <c r="C334" s="24"/>
      <c r="D334" s="25">
        <v>625003</v>
      </c>
      <c r="E334" s="111" t="s">
        <v>200</v>
      </c>
      <c r="F334" s="112">
        <v>288.96</v>
      </c>
      <c r="G334" s="112">
        <v>243.22</v>
      </c>
      <c r="H334" s="112">
        <v>530</v>
      </c>
      <c r="I334" s="112">
        <v>530</v>
      </c>
      <c r="J334" s="112">
        <v>500</v>
      </c>
      <c r="K334" s="112">
        <f t="shared" si="193"/>
        <v>525</v>
      </c>
      <c r="L334" s="112">
        <f t="shared" si="194"/>
        <v>550</v>
      </c>
    </row>
    <row r="335" spans="1:12" ht="12.75" hidden="1" outlineLevel="3">
      <c r="A335" s="24" t="s">
        <v>191</v>
      </c>
      <c r="B335" s="25"/>
      <c r="C335" s="24"/>
      <c r="D335" s="25">
        <v>625004</v>
      </c>
      <c r="E335" s="111" t="s">
        <v>201</v>
      </c>
      <c r="F335" s="112">
        <v>996.92</v>
      </c>
      <c r="G335" s="112">
        <v>908.85</v>
      </c>
      <c r="H335" s="112">
        <v>2000</v>
      </c>
      <c r="I335" s="112">
        <v>2000</v>
      </c>
      <c r="J335" s="112">
        <v>1850</v>
      </c>
      <c r="K335" s="112">
        <f t="shared" si="193"/>
        <v>1943</v>
      </c>
      <c r="L335" s="112">
        <f t="shared" si="194"/>
        <v>2035</v>
      </c>
    </row>
    <row r="336" spans="1:12" ht="12.75" hidden="1" outlineLevel="3">
      <c r="A336" s="24" t="s">
        <v>191</v>
      </c>
      <c r="B336" s="25"/>
      <c r="C336" s="24"/>
      <c r="D336" s="25">
        <v>625005</v>
      </c>
      <c r="E336" s="111" t="s">
        <v>202</v>
      </c>
      <c r="F336" s="112">
        <v>479.97</v>
      </c>
      <c r="G336" s="112">
        <v>302.88</v>
      </c>
      <c r="H336" s="112">
        <v>670</v>
      </c>
      <c r="I336" s="112">
        <v>670</v>
      </c>
      <c r="J336" s="112">
        <v>620</v>
      </c>
      <c r="K336" s="112">
        <f t="shared" si="193"/>
        <v>651</v>
      </c>
      <c r="L336" s="112">
        <f t="shared" si="194"/>
        <v>682</v>
      </c>
    </row>
    <row r="337" spans="1:12" ht="12.75" hidden="1" outlineLevel="3">
      <c r="A337" s="24" t="s">
        <v>191</v>
      </c>
      <c r="B337" s="25"/>
      <c r="C337" s="24"/>
      <c r="D337" s="25">
        <v>625007</v>
      </c>
      <c r="E337" s="111" t="s">
        <v>203</v>
      </c>
      <c r="F337" s="112">
        <v>1856.55</v>
      </c>
      <c r="G337" s="112">
        <v>1438.92</v>
      </c>
      <c r="H337" s="112">
        <v>3200</v>
      </c>
      <c r="I337" s="112">
        <v>3200</v>
      </c>
      <c r="J337" s="112">
        <v>2930</v>
      </c>
      <c r="K337" s="112">
        <f t="shared" si="193"/>
        <v>3077</v>
      </c>
      <c r="L337" s="112">
        <f t="shared" si="194"/>
        <v>3223</v>
      </c>
    </row>
    <row r="338" spans="1:12" ht="12.75" outlineLevel="1">
      <c r="A338" s="24" t="s">
        <v>191</v>
      </c>
      <c r="B338" s="25">
        <v>630</v>
      </c>
      <c r="C338" s="24"/>
      <c r="D338" s="25"/>
      <c r="E338" s="111" t="s">
        <v>221</v>
      </c>
      <c r="F338" s="112">
        <f aca="true" t="shared" si="197" ref="F338:L338">F339+F346+F352+F357+F360</f>
        <v>13597.500000000002</v>
      </c>
      <c r="G338" s="112">
        <f t="shared" si="197"/>
        <v>106000.23999999999</v>
      </c>
      <c r="H338" s="112">
        <f t="shared" si="197"/>
        <v>136730</v>
      </c>
      <c r="I338" s="112">
        <f t="shared" si="197"/>
        <v>154880</v>
      </c>
      <c r="J338" s="112">
        <f t="shared" si="197"/>
        <v>184380</v>
      </c>
      <c r="K338" s="112">
        <f t="shared" si="197"/>
        <v>183880</v>
      </c>
      <c r="L338" s="112">
        <f t="shared" si="197"/>
        <v>183880</v>
      </c>
    </row>
    <row r="339" spans="1:12" ht="12.75" outlineLevel="2">
      <c r="A339" s="24" t="s">
        <v>191</v>
      </c>
      <c r="B339" s="25"/>
      <c r="C339" s="24" t="s">
        <v>192</v>
      </c>
      <c r="D339" s="25"/>
      <c r="E339" s="111" t="s">
        <v>204</v>
      </c>
      <c r="F339" s="112">
        <f>SUM(F340:F345)</f>
        <v>4405.06</v>
      </c>
      <c r="G339" s="112">
        <f>SUM(G340:G345)</f>
        <v>4171.75</v>
      </c>
      <c r="H339" s="112">
        <f aca="true" t="shared" si="198" ref="H339:I339">SUM(H340:H345)</f>
        <v>6750</v>
      </c>
      <c r="I339" s="112">
        <f t="shared" si="198"/>
        <v>6750</v>
      </c>
      <c r="J339" s="112">
        <f>SUM(J340:J345)</f>
        <v>6750</v>
      </c>
      <c r="K339" s="112">
        <f aca="true" t="shared" si="199" ref="K339">SUM(K340:K345)</f>
        <v>6750</v>
      </c>
      <c r="L339" s="112">
        <f>SUM(L340:L345)</f>
        <v>6750</v>
      </c>
    </row>
    <row r="340" spans="1:14" ht="12.75" hidden="1" outlineLevel="3">
      <c r="A340" s="24" t="s">
        <v>191</v>
      </c>
      <c r="B340" s="25"/>
      <c r="C340" s="24"/>
      <c r="D340" s="25">
        <v>632001</v>
      </c>
      <c r="E340" s="111" t="s">
        <v>291</v>
      </c>
      <c r="F340" s="112">
        <v>335.52</v>
      </c>
      <c r="G340" s="112">
        <v>0</v>
      </c>
      <c r="H340" s="112">
        <v>2500</v>
      </c>
      <c r="I340" s="112">
        <v>2500</v>
      </c>
      <c r="J340" s="112">
        <v>2500</v>
      </c>
      <c r="K340" s="112">
        <v>2500</v>
      </c>
      <c r="L340" s="112">
        <v>2500</v>
      </c>
      <c r="N340" s="80"/>
    </row>
    <row r="341" spans="1:12" ht="12.75" hidden="1" outlineLevel="3">
      <c r="A341" s="24" t="s">
        <v>191</v>
      </c>
      <c r="B341" s="25"/>
      <c r="C341" s="24"/>
      <c r="D341" s="25">
        <v>632001</v>
      </c>
      <c r="E341" s="111" t="s">
        <v>292</v>
      </c>
      <c r="F341" s="112">
        <f>1537.44+128</f>
        <v>1665.44</v>
      </c>
      <c r="G341" s="112">
        <v>1380.72</v>
      </c>
      <c r="H341" s="112">
        <v>1500</v>
      </c>
      <c r="I341" s="112">
        <v>1500</v>
      </c>
      <c r="J341" s="112">
        <v>1500</v>
      </c>
      <c r="K341" s="112">
        <v>1500</v>
      </c>
      <c r="L341" s="112">
        <v>1500</v>
      </c>
    </row>
    <row r="342" spans="1:12" ht="12.75" hidden="1" outlineLevel="3">
      <c r="A342" s="24" t="s">
        <v>191</v>
      </c>
      <c r="B342" s="25"/>
      <c r="C342" s="24"/>
      <c r="D342" s="25">
        <v>632002</v>
      </c>
      <c r="E342" s="111" t="s">
        <v>205</v>
      </c>
      <c r="F342" s="112">
        <f>2050.22+176.09</f>
        <v>2226.31</v>
      </c>
      <c r="G342" s="112">
        <v>2390.64</v>
      </c>
      <c r="H342" s="112">
        <v>2100</v>
      </c>
      <c r="I342" s="112">
        <v>2100</v>
      </c>
      <c r="J342" s="112">
        <v>2100</v>
      </c>
      <c r="K342" s="112">
        <v>2100</v>
      </c>
      <c r="L342" s="112">
        <v>2100</v>
      </c>
    </row>
    <row r="343" spans="1:12" ht="12.75" hidden="1" outlineLevel="3">
      <c r="A343" s="24" t="s">
        <v>191</v>
      </c>
      <c r="B343" s="25"/>
      <c r="C343" s="24"/>
      <c r="D343" s="25">
        <v>632003</v>
      </c>
      <c r="E343" s="111" t="s">
        <v>293</v>
      </c>
      <c r="F343" s="112">
        <f>160.01+17.78</f>
        <v>177.79</v>
      </c>
      <c r="G343" s="112">
        <v>400.39</v>
      </c>
      <c r="H343" s="112">
        <v>400</v>
      </c>
      <c r="I343" s="112">
        <v>50</v>
      </c>
      <c r="J343" s="112">
        <v>50</v>
      </c>
      <c r="K343" s="112">
        <v>50</v>
      </c>
      <c r="L343" s="112">
        <v>50</v>
      </c>
    </row>
    <row r="344" spans="1:12" ht="12.75" hidden="1" outlineLevel="3">
      <c r="A344" s="24" t="s">
        <v>191</v>
      </c>
      <c r="B344" s="25"/>
      <c r="C344" s="24"/>
      <c r="D344" s="25">
        <v>632004</v>
      </c>
      <c r="E344" s="111" t="s">
        <v>342</v>
      </c>
      <c r="F344" s="112">
        <v>0</v>
      </c>
      <c r="G344" s="112">
        <v>0</v>
      </c>
      <c r="H344" s="112">
        <v>250</v>
      </c>
      <c r="I344" s="112">
        <v>250</v>
      </c>
      <c r="J344" s="112">
        <v>250</v>
      </c>
      <c r="K344" s="112">
        <v>250</v>
      </c>
      <c r="L344" s="112">
        <v>250</v>
      </c>
    </row>
    <row r="345" spans="1:12" ht="12.75" hidden="1" outlineLevel="3">
      <c r="A345" s="24" t="s">
        <v>191</v>
      </c>
      <c r="B345" s="25"/>
      <c r="C345" s="24"/>
      <c r="D345" s="25">
        <v>632005</v>
      </c>
      <c r="E345" s="111" t="s">
        <v>481</v>
      </c>
      <c r="F345" s="112">
        <v>0</v>
      </c>
      <c r="G345" s="112">
        <v>0</v>
      </c>
      <c r="H345" s="112">
        <v>0</v>
      </c>
      <c r="I345" s="112">
        <v>350</v>
      </c>
      <c r="J345" s="112">
        <v>350</v>
      </c>
      <c r="K345" s="112">
        <v>350</v>
      </c>
      <c r="L345" s="112">
        <v>350</v>
      </c>
    </row>
    <row r="346" spans="1:12" ht="12.75" outlineLevel="2" collapsed="1">
      <c r="A346" s="24" t="s">
        <v>191</v>
      </c>
      <c r="B346" s="25"/>
      <c r="C346" s="24" t="s">
        <v>183</v>
      </c>
      <c r="D346" s="25"/>
      <c r="E346" s="111" t="s">
        <v>207</v>
      </c>
      <c r="F346" s="112">
        <f aca="true" t="shared" si="200" ref="F346:L346">SUM(F347:F351)</f>
        <v>4317.23</v>
      </c>
      <c r="G346" s="112">
        <f t="shared" si="200"/>
        <v>54518.28</v>
      </c>
      <c r="H346" s="112">
        <f t="shared" si="200"/>
        <v>34450</v>
      </c>
      <c r="I346" s="112">
        <f t="shared" si="200"/>
        <v>42300</v>
      </c>
      <c r="J346" s="112">
        <f t="shared" si="200"/>
        <v>41700</v>
      </c>
      <c r="K346" s="112">
        <f t="shared" si="200"/>
        <v>41700</v>
      </c>
      <c r="L346" s="112">
        <f t="shared" si="200"/>
        <v>41700</v>
      </c>
    </row>
    <row r="347" spans="1:12" ht="12.75" hidden="1" outlineLevel="3">
      <c r="A347" s="24" t="s">
        <v>191</v>
      </c>
      <c r="B347" s="25"/>
      <c r="C347" s="24"/>
      <c r="D347" s="25">
        <v>633004</v>
      </c>
      <c r="E347" s="111" t="s">
        <v>229</v>
      </c>
      <c r="F347" s="112">
        <v>1928.1</v>
      </c>
      <c r="G347" s="112">
        <v>857.98</v>
      </c>
      <c r="H347" s="112">
        <v>500</v>
      </c>
      <c r="I347" s="112">
        <v>500</v>
      </c>
      <c r="J347" s="112">
        <v>1000</v>
      </c>
      <c r="K347" s="112">
        <v>1000</v>
      </c>
      <c r="L347" s="112">
        <v>1000</v>
      </c>
    </row>
    <row r="348" spans="1:12" ht="12.75" hidden="1" outlineLevel="3">
      <c r="A348" s="24" t="s">
        <v>191</v>
      </c>
      <c r="B348" s="25"/>
      <c r="C348" s="24"/>
      <c r="D348" s="25">
        <v>633006</v>
      </c>
      <c r="E348" s="111" t="s">
        <v>208</v>
      </c>
      <c r="F348" s="112">
        <v>2201.23</v>
      </c>
      <c r="G348" s="112">
        <v>5438.47</v>
      </c>
      <c r="H348" s="112">
        <v>3000</v>
      </c>
      <c r="I348" s="112">
        <v>6000</v>
      </c>
      <c r="J348" s="112">
        <v>5000</v>
      </c>
      <c r="K348" s="112">
        <v>5000</v>
      </c>
      <c r="L348" s="112">
        <v>5000</v>
      </c>
    </row>
    <row r="349" spans="1:12" ht="12.75" hidden="1" outlineLevel="3">
      <c r="A349" s="24" t="s">
        <v>191</v>
      </c>
      <c r="B349" s="25"/>
      <c r="C349" s="24"/>
      <c r="D349" s="25">
        <v>633009</v>
      </c>
      <c r="E349" s="111" t="s">
        <v>209</v>
      </c>
      <c r="F349" s="112">
        <v>98</v>
      </c>
      <c r="G349" s="112">
        <v>167.9</v>
      </c>
      <c r="H349" s="112">
        <v>0</v>
      </c>
      <c r="I349" s="112">
        <v>0</v>
      </c>
      <c r="J349" s="112">
        <v>0</v>
      </c>
      <c r="K349" s="112">
        <v>0</v>
      </c>
      <c r="L349" s="112">
        <v>0</v>
      </c>
    </row>
    <row r="350" spans="1:12" ht="12.75" hidden="1" outlineLevel="3">
      <c r="A350" s="24" t="s">
        <v>191</v>
      </c>
      <c r="B350" s="25"/>
      <c r="C350" s="24"/>
      <c r="D350" s="25">
        <v>633010</v>
      </c>
      <c r="E350" s="111" t="s">
        <v>210</v>
      </c>
      <c r="F350" s="112">
        <v>89.9</v>
      </c>
      <c r="G350" s="112">
        <v>477.51</v>
      </c>
      <c r="H350" s="112">
        <v>450</v>
      </c>
      <c r="I350" s="112">
        <v>800</v>
      </c>
      <c r="J350" s="112">
        <v>700</v>
      </c>
      <c r="K350" s="112">
        <v>700</v>
      </c>
      <c r="L350" s="112">
        <v>700</v>
      </c>
    </row>
    <row r="351" spans="1:12" ht="12.75" hidden="1" outlineLevel="3">
      <c r="A351" s="24" t="s">
        <v>191</v>
      </c>
      <c r="B351" s="25"/>
      <c r="C351" s="24"/>
      <c r="D351" s="25">
        <v>633011</v>
      </c>
      <c r="E351" s="111" t="s">
        <v>346</v>
      </c>
      <c r="F351" s="112">
        <v>0</v>
      </c>
      <c r="G351" s="112">
        <v>47576.42</v>
      </c>
      <c r="H351" s="112">
        <v>30500</v>
      </c>
      <c r="I351" s="112">
        <v>35000</v>
      </c>
      <c r="J351" s="112">
        <v>35000</v>
      </c>
      <c r="K351" s="112">
        <v>35000</v>
      </c>
      <c r="L351" s="112">
        <v>35000</v>
      </c>
    </row>
    <row r="352" spans="1:12" ht="12.75" outlineLevel="2" collapsed="1">
      <c r="A352" s="24" t="s">
        <v>191</v>
      </c>
      <c r="B352" s="25"/>
      <c r="C352" s="24" t="s">
        <v>185</v>
      </c>
      <c r="D352" s="25"/>
      <c r="E352" s="111" t="s">
        <v>211</v>
      </c>
      <c r="F352" s="112">
        <f aca="true" t="shared" si="201" ref="F352:L352">SUM(F353:F356)</f>
        <v>3140.9400000000005</v>
      </c>
      <c r="G352" s="112">
        <f t="shared" si="201"/>
        <v>961.8199999999999</v>
      </c>
      <c r="H352" s="112">
        <f aca="true" t="shared" si="202" ref="H352:I352">SUM(H353:H356)</f>
        <v>1200</v>
      </c>
      <c r="I352" s="112">
        <f t="shared" si="202"/>
        <v>1300</v>
      </c>
      <c r="J352" s="112">
        <f t="shared" si="201"/>
        <v>1700</v>
      </c>
      <c r="K352" s="112">
        <f aca="true" t="shared" si="203" ref="K352">SUM(K353:K356)</f>
        <v>1200</v>
      </c>
      <c r="L352" s="112">
        <f t="shared" si="201"/>
        <v>1200</v>
      </c>
    </row>
    <row r="353" spans="1:12" ht="12.75" hidden="1" outlineLevel="3">
      <c r="A353" s="24" t="s">
        <v>191</v>
      </c>
      <c r="B353" s="25"/>
      <c r="C353" s="24"/>
      <c r="D353" s="25">
        <v>635002</v>
      </c>
      <c r="E353" s="111" t="s">
        <v>360</v>
      </c>
      <c r="F353" s="112">
        <v>2580.55</v>
      </c>
      <c r="G353" s="112">
        <v>64.8</v>
      </c>
      <c r="H353" s="112">
        <v>100</v>
      </c>
      <c r="I353" s="112">
        <v>100</v>
      </c>
      <c r="J353" s="112">
        <v>100</v>
      </c>
      <c r="K353" s="112">
        <v>100</v>
      </c>
      <c r="L353" s="112">
        <v>100</v>
      </c>
    </row>
    <row r="354" spans="1:12" ht="12.75" hidden="1" outlineLevel="3">
      <c r="A354" s="24" t="s">
        <v>191</v>
      </c>
      <c r="B354" s="25"/>
      <c r="C354" s="24"/>
      <c r="D354" s="25">
        <v>635004</v>
      </c>
      <c r="E354" s="111" t="s">
        <v>373</v>
      </c>
      <c r="F354" s="112">
        <v>189.3</v>
      </c>
      <c r="G354" s="112">
        <v>597.26</v>
      </c>
      <c r="H354" s="112">
        <v>500</v>
      </c>
      <c r="I354" s="112">
        <v>600</v>
      </c>
      <c r="J354" s="112">
        <v>500</v>
      </c>
      <c r="K354" s="112">
        <v>500</v>
      </c>
      <c r="L354" s="112">
        <v>500</v>
      </c>
    </row>
    <row r="355" spans="1:12" ht="12.75" hidden="1" outlineLevel="3">
      <c r="A355" s="24" t="s">
        <v>191</v>
      </c>
      <c r="B355" s="25"/>
      <c r="C355" s="24"/>
      <c r="D355" s="25">
        <v>635006</v>
      </c>
      <c r="E355" s="111" t="s">
        <v>224</v>
      </c>
      <c r="F355" s="112">
        <v>371.09</v>
      </c>
      <c r="G355" s="112">
        <v>0</v>
      </c>
      <c r="H355" s="112">
        <v>500</v>
      </c>
      <c r="I355" s="112">
        <v>500</v>
      </c>
      <c r="J355" s="112">
        <v>1000</v>
      </c>
      <c r="K355" s="112">
        <v>500</v>
      </c>
      <c r="L355" s="112">
        <v>500</v>
      </c>
    </row>
    <row r="356" spans="1:12" ht="12.75" hidden="1" outlineLevel="3">
      <c r="A356" s="24" t="s">
        <v>191</v>
      </c>
      <c r="B356" s="25"/>
      <c r="C356" s="24"/>
      <c r="D356" s="25">
        <v>635009</v>
      </c>
      <c r="E356" s="111" t="s">
        <v>376</v>
      </c>
      <c r="F356" s="112">
        <v>0</v>
      </c>
      <c r="G356" s="112">
        <v>299.76</v>
      </c>
      <c r="H356" s="112">
        <v>100</v>
      </c>
      <c r="I356" s="112">
        <v>100</v>
      </c>
      <c r="J356" s="112">
        <v>100</v>
      </c>
      <c r="K356" s="112">
        <v>100</v>
      </c>
      <c r="L356" s="112">
        <v>100</v>
      </c>
    </row>
    <row r="357" spans="1:12" ht="12.75" outlineLevel="2" collapsed="1">
      <c r="A357" s="24" t="s">
        <v>191</v>
      </c>
      <c r="B357" s="25"/>
      <c r="C357" s="24" t="s">
        <v>212</v>
      </c>
      <c r="D357" s="25"/>
      <c r="E357" s="111" t="s">
        <v>213</v>
      </c>
      <c r="F357" s="112">
        <f aca="true" t="shared" si="204" ref="F357:L357">SUM(F358:F359)</f>
        <v>0</v>
      </c>
      <c r="G357" s="112">
        <f t="shared" si="204"/>
        <v>724.36</v>
      </c>
      <c r="H357" s="112">
        <f aca="true" t="shared" si="205" ref="H357:I357">SUM(H358:H359)</f>
        <v>900</v>
      </c>
      <c r="I357" s="112">
        <f t="shared" si="205"/>
        <v>900</v>
      </c>
      <c r="J357" s="112">
        <f t="shared" si="204"/>
        <v>900</v>
      </c>
      <c r="K357" s="112">
        <f aca="true" t="shared" si="206" ref="K357">SUM(K358:K359)</f>
        <v>900</v>
      </c>
      <c r="L357" s="112">
        <f t="shared" si="204"/>
        <v>900</v>
      </c>
    </row>
    <row r="358" spans="1:12" ht="12.75" hidden="1" outlineLevel="3">
      <c r="A358" s="24" t="s">
        <v>191</v>
      </c>
      <c r="B358" s="25"/>
      <c r="C358" s="24"/>
      <c r="D358" s="25">
        <v>636006</v>
      </c>
      <c r="E358" s="111" t="s">
        <v>214</v>
      </c>
      <c r="F358" s="112">
        <v>0</v>
      </c>
      <c r="G358" s="112">
        <v>406.7</v>
      </c>
      <c r="H358" s="112">
        <v>500</v>
      </c>
      <c r="I358" s="112">
        <v>500</v>
      </c>
      <c r="J358" s="112">
        <v>500</v>
      </c>
      <c r="K358" s="112">
        <v>500</v>
      </c>
      <c r="L358" s="112">
        <v>500</v>
      </c>
    </row>
    <row r="359" spans="1:12" ht="12.75" hidden="1" outlineLevel="3">
      <c r="A359" s="24" t="s">
        <v>191</v>
      </c>
      <c r="B359" s="25"/>
      <c r="C359" s="24"/>
      <c r="D359" s="25">
        <v>636007</v>
      </c>
      <c r="E359" s="111" t="s">
        <v>215</v>
      </c>
      <c r="F359" s="112">
        <v>0</v>
      </c>
      <c r="G359" s="112">
        <v>317.66</v>
      </c>
      <c r="H359" s="112">
        <v>400</v>
      </c>
      <c r="I359" s="112">
        <v>400</v>
      </c>
      <c r="J359" s="112">
        <v>400</v>
      </c>
      <c r="K359" s="112">
        <v>400</v>
      </c>
      <c r="L359" s="112">
        <v>400</v>
      </c>
    </row>
    <row r="360" spans="1:12" ht="12.75" outlineLevel="2" collapsed="1">
      <c r="A360" s="24" t="s">
        <v>191</v>
      </c>
      <c r="B360" s="25"/>
      <c r="C360" s="24" t="s">
        <v>177</v>
      </c>
      <c r="D360" s="25"/>
      <c r="E360" s="111" t="s">
        <v>216</v>
      </c>
      <c r="F360" s="112">
        <f aca="true" t="shared" si="207" ref="F360:L360">SUM(F361:F366)</f>
        <v>1734.27</v>
      </c>
      <c r="G360" s="112">
        <f t="shared" si="207"/>
        <v>45624.03</v>
      </c>
      <c r="H360" s="112">
        <f aca="true" t="shared" si="208" ref="H360:I360">SUM(H361:H366)</f>
        <v>93430</v>
      </c>
      <c r="I360" s="112">
        <f t="shared" si="208"/>
        <v>103630</v>
      </c>
      <c r="J360" s="112">
        <f t="shared" si="207"/>
        <v>133330</v>
      </c>
      <c r="K360" s="112">
        <f aca="true" t="shared" si="209" ref="K360">SUM(K361:K366)</f>
        <v>133330</v>
      </c>
      <c r="L360" s="112">
        <f t="shared" si="207"/>
        <v>133330</v>
      </c>
    </row>
    <row r="361" spans="1:12" ht="12.75" hidden="1" outlineLevel="3">
      <c r="A361" s="24" t="s">
        <v>191</v>
      </c>
      <c r="B361" s="25"/>
      <c r="C361" s="24"/>
      <c r="D361" s="25">
        <v>637001</v>
      </c>
      <c r="E361" s="111" t="s">
        <v>217</v>
      </c>
      <c r="F361" s="112">
        <v>0</v>
      </c>
      <c r="G361" s="112">
        <v>0</v>
      </c>
      <c r="H361" s="112">
        <v>100</v>
      </c>
      <c r="I361" s="112">
        <v>400</v>
      </c>
      <c r="J361" s="112">
        <v>100</v>
      </c>
      <c r="K361" s="112">
        <v>100</v>
      </c>
      <c r="L361" s="112">
        <v>100</v>
      </c>
    </row>
    <row r="362" spans="1:12" ht="12.75" hidden="1" outlineLevel="3">
      <c r="A362" s="24" t="s">
        <v>191</v>
      </c>
      <c r="B362" s="25"/>
      <c r="C362" s="24"/>
      <c r="D362" s="25">
        <v>637004</v>
      </c>
      <c r="E362" s="111" t="s">
        <v>218</v>
      </c>
      <c r="F362" s="112">
        <v>837.9</v>
      </c>
      <c r="G362" s="112">
        <v>1191.72</v>
      </c>
      <c r="H362" s="112">
        <v>500</v>
      </c>
      <c r="I362" s="112">
        <v>1400</v>
      </c>
      <c r="J362" s="112">
        <v>1400</v>
      </c>
      <c r="K362" s="112">
        <v>1400</v>
      </c>
      <c r="L362" s="112">
        <v>1400</v>
      </c>
    </row>
    <row r="363" spans="1:12" ht="12.75" hidden="1" outlineLevel="3">
      <c r="A363" s="24" t="s">
        <v>191</v>
      </c>
      <c r="B363" s="25"/>
      <c r="C363" s="24"/>
      <c r="D363" s="25">
        <v>637012</v>
      </c>
      <c r="E363" s="111" t="s">
        <v>219</v>
      </c>
      <c r="F363" s="112">
        <v>896.37</v>
      </c>
      <c r="G363" s="112">
        <v>845.11</v>
      </c>
      <c r="H363" s="112">
        <v>1000</v>
      </c>
      <c r="I363" s="112">
        <v>0</v>
      </c>
      <c r="J363" s="112">
        <v>0</v>
      </c>
      <c r="K363" s="112">
        <v>0</v>
      </c>
      <c r="L363" s="112">
        <v>0</v>
      </c>
    </row>
    <row r="364" spans="1:12" ht="12.75" hidden="1" outlineLevel="3">
      <c r="A364" s="24" t="s">
        <v>191</v>
      </c>
      <c r="B364" s="25"/>
      <c r="C364" s="24"/>
      <c r="D364" s="25">
        <v>637014</v>
      </c>
      <c r="E364" s="111" t="s">
        <v>220</v>
      </c>
      <c r="F364" s="112">
        <v>0</v>
      </c>
      <c r="G364" s="112">
        <v>43587.2</v>
      </c>
      <c r="H364" s="112">
        <v>90000</v>
      </c>
      <c r="I364" s="112">
        <v>100000</v>
      </c>
      <c r="J364" s="112">
        <v>130000</v>
      </c>
      <c r="K364" s="112">
        <v>130000</v>
      </c>
      <c r="L364" s="112">
        <v>130000</v>
      </c>
    </row>
    <row r="365" spans="1:12" ht="12.75" hidden="1" outlineLevel="3">
      <c r="A365" s="24" t="s">
        <v>191</v>
      </c>
      <c r="B365" s="25"/>
      <c r="C365" s="24"/>
      <c r="D365" s="25">
        <v>637016</v>
      </c>
      <c r="E365" s="111" t="s">
        <v>54</v>
      </c>
      <c r="F365" s="112">
        <v>0</v>
      </c>
      <c r="G365" s="112">
        <v>0</v>
      </c>
      <c r="H365" s="112">
        <v>830</v>
      </c>
      <c r="I365" s="112">
        <v>830</v>
      </c>
      <c r="J365" s="112">
        <v>830</v>
      </c>
      <c r="K365" s="112">
        <v>830</v>
      </c>
      <c r="L365" s="112">
        <v>830</v>
      </c>
    </row>
    <row r="366" spans="1:12" ht="12.75" hidden="1" outlineLevel="3">
      <c r="A366" s="24" t="s">
        <v>191</v>
      </c>
      <c r="B366" s="25"/>
      <c r="C366" s="24"/>
      <c r="D366" s="25">
        <v>637027</v>
      </c>
      <c r="E366" s="111" t="s">
        <v>226</v>
      </c>
      <c r="F366" s="112">
        <v>0</v>
      </c>
      <c r="G366" s="112">
        <v>0</v>
      </c>
      <c r="H366" s="112">
        <v>1000</v>
      </c>
      <c r="I366" s="112">
        <v>1000</v>
      </c>
      <c r="J366" s="112">
        <v>1000</v>
      </c>
      <c r="K366" s="112">
        <v>1000</v>
      </c>
      <c r="L366" s="112">
        <v>1000</v>
      </c>
    </row>
    <row r="367" spans="1:12" ht="12.75" outlineLevel="1">
      <c r="A367" s="24" t="s">
        <v>191</v>
      </c>
      <c r="B367" s="25">
        <v>640</v>
      </c>
      <c r="C367" s="24"/>
      <c r="D367" s="25"/>
      <c r="E367" s="23" t="s">
        <v>322</v>
      </c>
      <c r="F367" s="112">
        <f aca="true" t="shared" si="210" ref="F367:L367">F368</f>
        <v>879.45</v>
      </c>
      <c r="G367" s="112">
        <f t="shared" si="210"/>
        <v>0</v>
      </c>
      <c r="H367" s="112">
        <f t="shared" si="210"/>
        <v>0</v>
      </c>
      <c r="I367" s="112">
        <f t="shared" si="210"/>
        <v>0</v>
      </c>
      <c r="J367" s="112">
        <f t="shared" si="210"/>
        <v>36000</v>
      </c>
      <c r="K367" s="112">
        <f t="shared" si="210"/>
        <v>36000</v>
      </c>
      <c r="L367" s="112">
        <f t="shared" si="210"/>
        <v>36000</v>
      </c>
    </row>
    <row r="368" spans="1:12" ht="12.75" outlineLevel="2">
      <c r="A368" s="24" t="s">
        <v>191</v>
      </c>
      <c r="B368" s="25"/>
      <c r="C368" s="24" t="s">
        <v>193</v>
      </c>
      <c r="D368" s="25"/>
      <c r="E368" s="111" t="s">
        <v>348</v>
      </c>
      <c r="F368" s="112">
        <f>SUM(F369:F370)</f>
        <v>879.45</v>
      </c>
      <c r="G368" s="112">
        <f aca="true" t="shared" si="211" ref="G368:L368">SUM(G369:G370)</f>
        <v>0</v>
      </c>
      <c r="H368" s="112">
        <f t="shared" si="211"/>
        <v>0</v>
      </c>
      <c r="I368" s="112">
        <f t="shared" si="211"/>
        <v>0</v>
      </c>
      <c r="J368" s="112">
        <f t="shared" si="211"/>
        <v>36000</v>
      </c>
      <c r="K368" s="112">
        <f t="shared" si="211"/>
        <v>36000</v>
      </c>
      <c r="L368" s="112">
        <f t="shared" si="211"/>
        <v>36000</v>
      </c>
    </row>
    <row r="369" spans="1:12" ht="12.75" hidden="1" outlineLevel="3">
      <c r="A369" s="24" t="s">
        <v>523</v>
      </c>
      <c r="B369" s="25"/>
      <c r="C369" s="24"/>
      <c r="D369" s="25">
        <v>642002</v>
      </c>
      <c r="E369" s="111" t="s">
        <v>524</v>
      </c>
      <c r="F369" s="112">
        <v>0</v>
      </c>
      <c r="G369" s="112">
        <v>0</v>
      </c>
      <c r="H369" s="112">
        <v>0</v>
      </c>
      <c r="I369" s="112">
        <v>0</v>
      </c>
      <c r="J369" s="112">
        <v>36000</v>
      </c>
      <c r="K369" s="112">
        <v>36000</v>
      </c>
      <c r="L369" s="112">
        <v>36000</v>
      </c>
    </row>
    <row r="370" spans="1:12" ht="12.75" hidden="1" outlineLevel="3">
      <c r="A370" s="24" t="s">
        <v>191</v>
      </c>
      <c r="B370" s="25"/>
      <c r="C370" s="24"/>
      <c r="D370" s="25">
        <v>642013</v>
      </c>
      <c r="E370" s="111" t="s">
        <v>421</v>
      </c>
      <c r="F370" s="112">
        <v>879.45</v>
      </c>
      <c r="G370" s="112">
        <v>0</v>
      </c>
      <c r="H370" s="112">
        <v>0</v>
      </c>
      <c r="I370" s="112">
        <v>0</v>
      </c>
      <c r="J370" s="112">
        <v>0</v>
      </c>
      <c r="K370" s="112">
        <v>0</v>
      </c>
      <c r="L370" s="112">
        <v>0</v>
      </c>
    </row>
    <row r="371" spans="1:12" ht="15.75">
      <c r="A371" s="182" t="s">
        <v>75</v>
      </c>
      <c r="B371" s="182"/>
      <c r="C371" s="182"/>
      <c r="D371" s="108" t="s">
        <v>158</v>
      </c>
      <c r="E371" s="108"/>
      <c r="F371" s="110">
        <f aca="true" t="shared" si="212" ref="F371:L371">F372+F374+F384</f>
        <v>67567.54000000001</v>
      </c>
      <c r="G371" s="110">
        <f t="shared" si="212"/>
        <v>83591.32</v>
      </c>
      <c r="H371" s="110">
        <f aca="true" t="shared" si="213" ref="H371:I371">H372+H374+H384</f>
        <v>120600</v>
      </c>
      <c r="I371" s="110">
        <f t="shared" si="213"/>
        <v>87857</v>
      </c>
      <c r="J371" s="110">
        <f t="shared" si="212"/>
        <v>0</v>
      </c>
      <c r="K371" s="110">
        <f aca="true" t="shared" si="214" ref="K371">K372+K374+K384</f>
        <v>0</v>
      </c>
      <c r="L371" s="110">
        <f t="shared" si="212"/>
        <v>0</v>
      </c>
    </row>
    <row r="372" spans="1:12" ht="12.75" outlineLevel="1">
      <c r="A372" s="24" t="s">
        <v>95</v>
      </c>
      <c r="B372" s="25">
        <v>610</v>
      </c>
      <c r="C372" s="24"/>
      <c r="D372" s="25"/>
      <c r="E372" s="111" t="s">
        <v>321</v>
      </c>
      <c r="F372" s="112">
        <f aca="true" t="shared" si="215" ref="F372:L372">F373</f>
        <v>47847.94</v>
      </c>
      <c r="G372" s="112">
        <f t="shared" si="215"/>
        <v>59224.46</v>
      </c>
      <c r="H372" s="112">
        <f t="shared" si="215"/>
        <v>82000</v>
      </c>
      <c r="I372" s="112">
        <f t="shared" si="215"/>
        <v>60697</v>
      </c>
      <c r="J372" s="112">
        <f t="shared" si="215"/>
        <v>0</v>
      </c>
      <c r="K372" s="112">
        <f t="shared" si="215"/>
        <v>0</v>
      </c>
      <c r="L372" s="112">
        <f t="shared" si="215"/>
        <v>0</v>
      </c>
    </row>
    <row r="373" spans="1:12" ht="12.75" outlineLevel="2">
      <c r="A373" s="24" t="s">
        <v>95</v>
      </c>
      <c r="B373" s="25"/>
      <c r="C373" s="25">
        <v>611</v>
      </c>
      <c r="D373" s="25"/>
      <c r="E373" s="111" t="s">
        <v>0</v>
      </c>
      <c r="F373" s="112">
        <v>47847.94</v>
      </c>
      <c r="G373" s="112">
        <v>59224.46</v>
      </c>
      <c r="H373" s="112">
        <v>82000</v>
      </c>
      <c r="I373" s="112">
        <v>60697</v>
      </c>
      <c r="J373" s="112">
        <v>0</v>
      </c>
      <c r="K373" s="112">
        <v>0</v>
      </c>
      <c r="L373" s="112">
        <v>0</v>
      </c>
    </row>
    <row r="374" spans="1:12" ht="12.75" outlineLevel="1">
      <c r="A374" s="24" t="s">
        <v>95</v>
      </c>
      <c r="B374" s="25">
        <v>620</v>
      </c>
      <c r="C374" s="25"/>
      <c r="D374" s="25"/>
      <c r="E374" s="111" t="s">
        <v>194</v>
      </c>
      <c r="F374" s="112">
        <f aca="true" t="shared" si="216" ref="F374:L374">SUM(F375:F377)</f>
        <v>13634.350000000002</v>
      </c>
      <c r="G374" s="112">
        <f t="shared" si="216"/>
        <v>15398.390000000001</v>
      </c>
      <c r="H374" s="112">
        <f aca="true" t="shared" si="217" ref="H374:I374">SUM(H375:H377)</f>
        <v>28700</v>
      </c>
      <c r="I374" s="112">
        <f t="shared" si="217"/>
        <v>21412</v>
      </c>
      <c r="J374" s="112">
        <f>SUM(J375:J377)</f>
        <v>0</v>
      </c>
      <c r="K374" s="112">
        <f aca="true" t="shared" si="218" ref="K374">SUM(K375:K377)</f>
        <v>0</v>
      </c>
      <c r="L374" s="112">
        <f t="shared" si="216"/>
        <v>0</v>
      </c>
    </row>
    <row r="375" spans="1:12" ht="12.75" outlineLevel="2">
      <c r="A375" s="24" t="s">
        <v>95</v>
      </c>
      <c r="B375" s="25"/>
      <c r="C375" s="24" t="s">
        <v>178</v>
      </c>
      <c r="D375" s="25"/>
      <c r="E375" s="111" t="s">
        <v>195</v>
      </c>
      <c r="F375" s="112">
        <f>1439.51+2797.01</f>
        <v>4236.52</v>
      </c>
      <c r="G375" s="112">
        <v>2572.36</v>
      </c>
      <c r="H375" s="112">
        <v>4100</v>
      </c>
      <c r="I375" s="112">
        <v>4322</v>
      </c>
      <c r="J375" s="112">
        <v>0</v>
      </c>
      <c r="K375" s="112">
        <v>0</v>
      </c>
      <c r="L375" s="112">
        <v>0</v>
      </c>
    </row>
    <row r="376" spans="1:12" ht="12.75" outlineLevel="2">
      <c r="A376" s="24" t="s">
        <v>95</v>
      </c>
      <c r="B376" s="25"/>
      <c r="C376" s="24" t="s">
        <v>179</v>
      </c>
      <c r="D376" s="25"/>
      <c r="E376" s="111" t="s">
        <v>196</v>
      </c>
      <c r="F376" s="112">
        <v>215.67</v>
      </c>
      <c r="G376" s="112">
        <v>999.49</v>
      </c>
      <c r="H376" s="112">
        <v>4100</v>
      </c>
      <c r="I376" s="112">
        <v>1804</v>
      </c>
      <c r="J376" s="112">
        <v>0</v>
      </c>
      <c r="K376" s="112">
        <v>0</v>
      </c>
      <c r="L376" s="112">
        <v>0</v>
      </c>
    </row>
    <row r="377" spans="1:12" ht="12.75" outlineLevel="2">
      <c r="A377" s="24" t="s">
        <v>95</v>
      </c>
      <c r="B377" s="25"/>
      <c r="C377" s="24" t="s">
        <v>180</v>
      </c>
      <c r="D377" s="25"/>
      <c r="E377" s="111" t="s">
        <v>197</v>
      </c>
      <c r="F377" s="112">
        <f aca="true" t="shared" si="219" ref="F377:L377">SUM(F378:F383)</f>
        <v>9182.160000000002</v>
      </c>
      <c r="G377" s="112">
        <f t="shared" si="219"/>
        <v>11826.54</v>
      </c>
      <c r="H377" s="112">
        <f aca="true" t="shared" si="220" ref="H377:I377">SUM(H378:H383)</f>
        <v>20500</v>
      </c>
      <c r="I377" s="112">
        <f t="shared" si="220"/>
        <v>15286</v>
      </c>
      <c r="J377" s="112">
        <f>SUM(J378:J383)</f>
        <v>0</v>
      </c>
      <c r="K377" s="112">
        <f aca="true" t="shared" si="221" ref="K377">SUM(K378:K383)</f>
        <v>0</v>
      </c>
      <c r="L377" s="112">
        <f t="shared" si="219"/>
        <v>0</v>
      </c>
    </row>
    <row r="378" spans="1:12" ht="12.75" hidden="1" outlineLevel="3">
      <c r="A378" s="24" t="s">
        <v>95</v>
      </c>
      <c r="B378" s="25"/>
      <c r="C378" s="24"/>
      <c r="D378" s="25">
        <v>625001</v>
      </c>
      <c r="E378" s="111" t="s">
        <v>198</v>
      </c>
      <c r="F378" s="112">
        <v>617.35</v>
      </c>
      <c r="G378" s="112">
        <v>663.39</v>
      </c>
      <c r="H378" s="112">
        <v>1150</v>
      </c>
      <c r="I378" s="112">
        <v>858</v>
      </c>
      <c r="J378" s="112">
        <v>0</v>
      </c>
      <c r="K378" s="112">
        <v>0</v>
      </c>
      <c r="L378" s="112">
        <v>0</v>
      </c>
    </row>
    <row r="379" spans="1:12" ht="12.75" hidden="1" outlineLevel="3">
      <c r="A379" s="24" t="s">
        <v>95</v>
      </c>
      <c r="B379" s="25"/>
      <c r="C379" s="24"/>
      <c r="D379" s="25">
        <v>625002</v>
      </c>
      <c r="E379" s="111" t="s">
        <v>199</v>
      </c>
      <c r="F379" s="112">
        <v>4886.64</v>
      </c>
      <c r="G379" s="112">
        <v>6636.88</v>
      </c>
      <c r="H379" s="112">
        <v>11500</v>
      </c>
      <c r="I379" s="112">
        <v>8577</v>
      </c>
      <c r="J379" s="112">
        <v>0</v>
      </c>
      <c r="K379" s="112">
        <v>0</v>
      </c>
      <c r="L379" s="112">
        <v>0</v>
      </c>
    </row>
    <row r="380" spans="1:12" ht="12.75" hidden="1" outlineLevel="3">
      <c r="A380" s="24" t="s">
        <v>95</v>
      </c>
      <c r="B380" s="25"/>
      <c r="C380" s="24"/>
      <c r="D380" s="25">
        <v>625003</v>
      </c>
      <c r="E380" s="111" t="s">
        <v>200</v>
      </c>
      <c r="F380" s="112">
        <v>323.05</v>
      </c>
      <c r="G380" s="112">
        <v>378.92</v>
      </c>
      <c r="H380" s="112">
        <v>650</v>
      </c>
      <c r="I380" s="112">
        <v>490</v>
      </c>
      <c r="J380" s="112">
        <v>0</v>
      </c>
      <c r="K380" s="112">
        <v>0</v>
      </c>
      <c r="L380" s="112">
        <v>0</v>
      </c>
    </row>
    <row r="381" spans="1:12" ht="12.75" hidden="1" outlineLevel="3">
      <c r="A381" s="24" t="s">
        <v>95</v>
      </c>
      <c r="B381" s="25"/>
      <c r="C381" s="24"/>
      <c r="D381" s="25">
        <v>625004</v>
      </c>
      <c r="E381" s="111" t="s">
        <v>201</v>
      </c>
      <c r="F381" s="112">
        <v>1076.93</v>
      </c>
      <c r="G381" s="112">
        <v>1422.01</v>
      </c>
      <c r="H381" s="112">
        <v>2450</v>
      </c>
      <c r="I381" s="112">
        <v>1838</v>
      </c>
      <c r="J381" s="112">
        <v>0</v>
      </c>
      <c r="K381" s="112">
        <v>0</v>
      </c>
      <c r="L381" s="112">
        <v>0</v>
      </c>
    </row>
    <row r="382" spans="1:12" ht="12.75" hidden="1" outlineLevel="3">
      <c r="A382" s="24" t="s">
        <v>95</v>
      </c>
      <c r="B382" s="25"/>
      <c r="C382" s="24"/>
      <c r="D382" s="25">
        <v>625005</v>
      </c>
      <c r="E382" s="111" t="s">
        <v>202</v>
      </c>
      <c r="F382" s="112">
        <v>358.87</v>
      </c>
      <c r="G382" s="112">
        <v>473.82</v>
      </c>
      <c r="H382" s="112">
        <v>800</v>
      </c>
      <c r="I382" s="112">
        <v>613</v>
      </c>
      <c r="J382" s="112">
        <v>0</v>
      </c>
      <c r="K382" s="112">
        <v>0</v>
      </c>
      <c r="L382" s="112">
        <v>0</v>
      </c>
    </row>
    <row r="383" spans="1:12" ht="12.75" hidden="1" outlineLevel="3">
      <c r="A383" s="24" t="s">
        <v>95</v>
      </c>
      <c r="B383" s="25"/>
      <c r="C383" s="24"/>
      <c r="D383" s="25">
        <v>625007</v>
      </c>
      <c r="E383" s="111" t="s">
        <v>203</v>
      </c>
      <c r="F383" s="112">
        <v>1919.32</v>
      </c>
      <c r="G383" s="112">
        <v>2251.52</v>
      </c>
      <c r="H383" s="112">
        <v>3950</v>
      </c>
      <c r="I383" s="112">
        <v>2910</v>
      </c>
      <c r="J383" s="112">
        <v>0</v>
      </c>
      <c r="K383" s="112">
        <v>0</v>
      </c>
      <c r="L383" s="112">
        <v>0</v>
      </c>
    </row>
    <row r="384" spans="1:12" ht="12.75" outlineLevel="1">
      <c r="A384" s="24" t="s">
        <v>95</v>
      </c>
      <c r="B384" s="25">
        <v>630</v>
      </c>
      <c r="C384" s="24"/>
      <c r="D384" s="25"/>
      <c r="E384" s="111" t="s">
        <v>221</v>
      </c>
      <c r="F384" s="112">
        <f>F385+F388+F393+F395</f>
        <v>6085.25</v>
      </c>
      <c r="G384" s="112">
        <f aca="true" t="shared" si="222" ref="G384:L384">G385+G388+G393+G395</f>
        <v>8968.47</v>
      </c>
      <c r="H384" s="112">
        <f t="shared" si="222"/>
        <v>9900</v>
      </c>
      <c r="I384" s="112">
        <f t="shared" si="222"/>
        <v>5748</v>
      </c>
      <c r="J384" s="112">
        <f t="shared" si="222"/>
        <v>0</v>
      </c>
      <c r="K384" s="112">
        <f t="shared" si="222"/>
        <v>0</v>
      </c>
      <c r="L384" s="112">
        <f t="shared" si="222"/>
        <v>0</v>
      </c>
    </row>
    <row r="385" spans="1:12" ht="12.75" outlineLevel="2">
      <c r="A385" s="24" t="s">
        <v>95</v>
      </c>
      <c r="B385" s="25"/>
      <c r="C385" s="24" t="s">
        <v>192</v>
      </c>
      <c r="D385" s="25"/>
      <c r="E385" s="111" t="s">
        <v>204</v>
      </c>
      <c r="F385" s="112">
        <f>SUM(F386:F387)</f>
        <v>20.25</v>
      </c>
      <c r="G385" s="112">
        <f aca="true" t="shared" si="223" ref="G385:L385">SUM(G386:G387)</f>
        <v>0</v>
      </c>
      <c r="H385" s="112">
        <f t="shared" si="223"/>
        <v>0</v>
      </c>
      <c r="I385" s="112">
        <f t="shared" si="223"/>
        <v>80</v>
      </c>
      <c r="J385" s="112">
        <f t="shared" si="223"/>
        <v>0</v>
      </c>
      <c r="K385" s="112">
        <f t="shared" si="223"/>
        <v>0</v>
      </c>
      <c r="L385" s="112">
        <f t="shared" si="223"/>
        <v>0</v>
      </c>
    </row>
    <row r="386" spans="1:12" ht="12.75" hidden="1" outlineLevel="3">
      <c r="A386" s="24" t="s">
        <v>95</v>
      </c>
      <c r="B386" s="25"/>
      <c r="C386" s="24"/>
      <c r="D386" s="25">
        <v>632003</v>
      </c>
      <c r="E386" s="111" t="s">
        <v>293</v>
      </c>
      <c r="F386" s="112">
        <v>20.25</v>
      </c>
      <c r="G386" s="112">
        <v>0</v>
      </c>
      <c r="H386" s="112">
        <v>0</v>
      </c>
      <c r="I386" s="112">
        <v>0</v>
      </c>
      <c r="J386" s="112">
        <v>0</v>
      </c>
      <c r="K386" s="112">
        <v>0</v>
      </c>
      <c r="L386" s="112">
        <v>0</v>
      </c>
    </row>
    <row r="387" spans="1:12" ht="12.75" hidden="1" outlineLevel="3">
      <c r="A387" s="24" t="s">
        <v>95</v>
      </c>
      <c r="B387" s="25"/>
      <c r="C387" s="24"/>
      <c r="D387" s="25">
        <v>632005</v>
      </c>
      <c r="E387" s="111" t="s">
        <v>481</v>
      </c>
      <c r="F387" s="112">
        <v>0</v>
      </c>
      <c r="G387" s="112">
        <v>0</v>
      </c>
      <c r="H387" s="112">
        <v>0</v>
      </c>
      <c r="I387" s="112">
        <v>80</v>
      </c>
      <c r="J387" s="112">
        <v>0</v>
      </c>
      <c r="K387" s="112">
        <v>0</v>
      </c>
      <c r="L387" s="112">
        <v>0</v>
      </c>
    </row>
    <row r="388" spans="1:12" ht="12.75" outlineLevel="2" collapsed="1">
      <c r="A388" s="24" t="s">
        <v>95</v>
      </c>
      <c r="B388" s="25"/>
      <c r="C388" s="24" t="s">
        <v>183</v>
      </c>
      <c r="D388" s="25"/>
      <c r="E388" s="111" t="s">
        <v>207</v>
      </c>
      <c r="F388" s="112">
        <f aca="true" t="shared" si="224" ref="F388:L388">SUM(F389:F392)</f>
        <v>5447</v>
      </c>
      <c r="G388" s="112">
        <f t="shared" si="224"/>
        <v>8968.47</v>
      </c>
      <c r="H388" s="112">
        <f aca="true" t="shared" si="225" ref="H388:I388">SUM(H389:H392)</f>
        <v>9700</v>
      </c>
      <c r="I388" s="112">
        <f t="shared" si="225"/>
        <v>3252</v>
      </c>
      <c r="J388" s="112">
        <f>SUM(J389:J392)</f>
        <v>0</v>
      </c>
      <c r="K388" s="112">
        <f aca="true" t="shared" si="226" ref="K388">SUM(K389:K392)</f>
        <v>0</v>
      </c>
      <c r="L388" s="112">
        <f t="shared" si="224"/>
        <v>0</v>
      </c>
    </row>
    <row r="389" spans="1:12" ht="12.75" hidden="1" outlineLevel="3">
      <c r="A389" s="24" t="s">
        <v>95</v>
      </c>
      <c r="B389" s="25"/>
      <c r="C389" s="24"/>
      <c r="D389" s="25">
        <v>633001</v>
      </c>
      <c r="E389" s="111" t="s">
        <v>236</v>
      </c>
      <c r="F389" s="112">
        <v>60.71</v>
      </c>
      <c r="G389" s="112">
        <v>0</v>
      </c>
      <c r="H389" s="112">
        <v>0</v>
      </c>
      <c r="I389" s="112">
        <v>0</v>
      </c>
      <c r="J389" s="112">
        <v>0</v>
      </c>
      <c r="K389" s="112">
        <v>0</v>
      </c>
      <c r="L389" s="112">
        <v>0</v>
      </c>
    </row>
    <row r="390" spans="1:12" ht="12.75" hidden="1" outlineLevel="3">
      <c r="A390" s="24" t="s">
        <v>95</v>
      </c>
      <c r="B390" s="26"/>
      <c r="C390" s="26"/>
      <c r="D390" s="25">
        <v>633006</v>
      </c>
      <c r="E390" s="111" t="s">
        <v>3</v>
      </c>
      <c r="F390" s="112">
        <v>5386.29</v>
      </c>
      <c r="G390" s="112">
        <v>8802.3</v>
      </c>
      <c r="H390" s="112">
        <v>9000</v>
      </c>
      <c r="I390" s="112">
        <v>2233</v>
      </c>
      <c r="J390" s="112">
        <v>0</v>
      </c>
      <c r="K390" s="112">
        <v>0</v>
      </c>
      <c r="L390" s="112">
        <v>0</v>
      </c>
    </row>
    <row r="391" spans="1:12" ht="12.75" hidden="1" outlineLevel="3">
      <c r="A391" s="24" t="s">
        <v>95</v>
      </c>
      <c r="B391" s="25"/>
      <c r="C391" s="24"/>
      <c r="D391" s="25">
        <v>633009</v>
      </c>
      <c r="E391" s="111" t="s">
        <v>209</v>
      </c>
      <c r="F391" s="112">
        <v>0</v>
      </c>
      <c r="G391" s="112">
        <v>128.53</v>
      </c>
      <c r="H391" s="112">
        <v>500</v>
      </c>
      <c r="I391" s="112">
        <v>649</v>
      </c>
      <c r="J391" s="112">
        <v>0</v>
      </c>
      <c r="K391" s="112">
        <v>0</v>
      </c>
      <c r="L391" s="112">
        <v>0</v>
      </c>
    </row>
    <row r="392" spans="1:12" ht="12.75" hidden="1" outlineLevel="3">
      <c r="A392" s="24" t="s">
        <v>95</v>
      </c>
      <c r="B392" s="25"/>
      <c r="C392" s="24"/>
      <c r="D392" s="25">
        <v>633011</v>
      </c>
      <c r="E392" s="111" t="s">
        <v>346</v>
      </c>
      <c r="F392" s="112">
        <v>0</v>
      </c>
      <c r="G392" s="112">
        <v>37.64</v>
      </c>
      <c r="H392" s="112">
        <v>200</v>
      </c>
      <c r="I392" s="112">
        <v>370</v>
      </c>
      <c r="J392" s="112">
        <v>0</v>
      </c>
      <c r="K392" s="112">
        <v>0</v>
      </c>
      <c r="L392" s="112">
        <v>0</v>
      </c>
    </row>
    <row r="393" spans="1:12" ht="12.75" outlineLevel="2" collapsed="1">
      <c r="A393" s="24" t="s">
        <v>95</v>
      </c>
      <c r="B393" s="25"/>
      <c r="C393" s="24" t="s">
        <v>187</v>
      </c>
      <c r="D393" s="25"/>
      <c r="E393" s="111" t="s">
        <v>347</v>
      </c>
      <c r="F393" s="112">
        <f>F394</f>
        <v>0</v>
      </c>
      <c r="G393" s="112">
        <f aca="true" t="shared" si="227" ref="G393:L393">G394</f>
        <v>0</v>
      </c>
      <c r="H393" s="112">
        <f t="shared" si="227"/>
        <v>0</v>
      </c>
      <c r="I393" s="112">
        <f t="shared" si="227"/>
        <v>330</v>
      </c>
      <c r="J393" s="112">
        <f t="shared" si="227"/>
        <v>0</v>
      </c>
      <c r="K393" s="112">
        <f t="shared" si="227"/>
        <v>0</v>
      </c>
      <c r="L393" s="112">
        <f t="shared" si="227"/>
        <v>0</v>
      </c>
    </row>
    <row r="394" spans="1:12" ht="12.75" hidden="1" outlineLevel="3">
      <c r="A394" s="24" t="s">
        <v>95</v>
      </c>
      <c r="B394" s="25"/>
      <c r="C394" s="24"/>
      <c r="D394" s="25">
        <v>634004</v>
      </c>
      <c r="E394" s="111" t="s">
        <v>503</v>
      </c>
      <c r="F394" s="112">
        <v>0</v>
      </c>
      <c r="G394" s="112">
        <v>0</v>
      </c>
      <c r="H394" s="112">
        <v>0</v>
      </c>
      <c r="I394" s="112">
        <v>330</v>
      </c>
      <c r="J394" s="112">
        <v>0</v>
      </c>
      <c r="K394" s="112">
        <v>0</v>
      </c>
      <c r="L394" s="112">
        <v>0</v>
      </c>
    </row>
    <row r="395" spans="1:12" ht="12.75" outlineLevel="2" collapsed="1">
      <c r="A395" s="24" t="s">
        <v>95</v>
      </c>
      <c r="B395" s="25"/>
      <c r="C395" s="24" t="s">
        <v>177</v>
      </c>
      <c r="D395" s="25"/>
      <c r="E395" s="111" t="s">
        <v>216</v>
      </c>
      <c r="F395" s="112">
        <f>SUM(F396:F399)</f>
        <v>618</v>
      </c>
      <c r="G395" s="112">
        <f aca="true" t="shared" si="228" ref="G395:L395">SUM(G396:G399)</f>
        <v>0</v>
      </c>
      <c r="H395" s="112">
        <f t="shared" si="228"/>
        <v>200</v>
      </c>
      <c r="I395" s="112">
        <f t="shared" si="228"/>
        <v>2086</v>
      </c>
      <c r="J395" s="112">
        <f t="shared" si="228"/>
        <v>0</v>
      </c>
      <c r="K395" s="112">
        <f t="shared" si="228"/>
        <v>0</v>
      </c>
      <c r="L395" s="112">
        <f t="shared" si="228"/>
        <v>0</v>
      </c>
    </row>
    <row r="396" spans="1:12" ht="12.75" hidden="1" outlineLevel="3">
      <c r="A396" s="24" t="s">
        <v>95</v>
      </c>
      <c r="B396" s="25"/>
      <c r="C396" s="24"/>
      <c r="D396" s="25">
        <v>637002</v>
      </c>
      <c r="E396" s="111" t="s">
        <v>15</v>
      </c>
      <c r="F396" s="112">
        <v>0</v>
      </c>
      <c r="G396" s="112">
        <v>0</v>
      </c>
      <c r="H396" s="112">
        <v>0</v>
      </c>
      <c r="I396" s="112">
        <v>838</v>
      </c>
      <c r="J396" s="112">
        <v>0</v>
      </c>
      <c r="K396" s="112">
        <v>0</v>
      </c>
      <c r="L396" s="112">
        <v>0</v>
      </c>
    </row>
    <row r="397" spans="1:12" ht="12.75" hidden="1" outlineLevel="3">
      <c r="A397" s="24" t="s">
        <v>95</v>
      </c>
      <c r="B397" s="25"/>
      <c r="C397" s="24"/>
      <c r="D397" s="25">
        <v>637004</v>
      </c>
      <c r="E397" s="111" t="s">
        <v>218</v>
      </c>
      <c r="F397" s="112">
        <v>618</v>
      </c>
      <c r="G397" s="112">
        <v>0</v>
      </c>
      <c r="H397" s="112">
        <v>200</v>
      </c>
      <c r="I397" s="112">
        <v>720</v>
      </c>
      <c r="J397" s="112">
        <v>0</v>
      </c>
      <c r="K397" s="112">
        <v>0</v>
      </c>
      <c r="L397" s="112">
        <v>0</v>
      </c>
    </row>
    <row r="398" spans="1:12" ht="12.75" hidden="1" outlineLevel="3">
      <c r="A398" s="24" t="s">
        <v>95</v>
      </c>
      <c r="B398" s="25"/>
      <c r="C398" s="24"/>
      <c r="D398" s="25">
        <v>637007</v>
      </c>
      <c r="E398" s="111" t="s">
        <v>1</v>
      </c>
      <c r="F398" s="112">
        <v>0</v>
      </c>
      <c r="G398" s="112">
        <v>0</v>
      </c>
      <c r="H398" s="112">
        <v>0</v>
      </c>
      <c r="I398" s="112">
        <v>58</v>
      </c>
      <c r="J398" s="112">
        <v>0</v>
      </c>
      <c r="K398" s="112">
        <v>0</v>
      </c>
      <c r="L398" s="112">
        <v>0</v>
      </c>
    </row>
    <row r="399" spans="1:12" ht="12.75" hidden="1" outlineLevel="3">
      <c r="A399" s="24" t="s">
        <v>95</v>
      </c>
      <c r="B399" s="25"/>
      <c r="C399" s="24"/>
      <c r="D399" s="25">
        <v>637016</v>
      </c>
      <c r="E399" s="111" t="s">
        <v>54</v>
      </c>
      <c r="F399" s="112">
        <v>0</v>
      </c>
      <c r="G399" s="112">
        <v>0</v>
      </c>
      <c r="H399" s="112">
        <v>0</v>
      </c>
      <c r="I399" s="112">
        <v>470</v>
      </c>
      <c r="J399" s="112">
        <v>0</v>
      </c>
      <c r="K399" s="112">
        <v>0</v>
      </c>
      <c r="L399" s="112">
        <v>0</v>
      </c>
    </row>
    <row r="400" spans="1:12" ht="12.75">
      <c r="A400" s="88"/>
      <c r="B400" s="117"/>
      <c r="C400" s="117"/>
      <c r="D400" s="117"/>
      <c r="E400" s="117"/>
      <c r="F400" s="123"/>
      <c r="G400" s="123"/>
      <c r="H400" s="123"/>
      <c r="I400" s="123"/>
      <c r="J400" s="123"/>
      <c r="K400" s="123"/>
      <c r="L400" s="123"/>
    </row>
    <row r="401" spans="1:12" ht="18.75">
      <c r="A401" s="171" t="s">
        <v>159</v>
      </c>
      <c r="B401" s="171"/>
      <c r="C401" s="171"/>
      <c r="D401" s="171"/>
      <c r="E401" s="171"/>
      <c r="F401" s="119">
        <f aca="true" t="shared" si="229" ref="F401:L401">F402+F425</f>
        <v>32144.93</v>
      </c>
      <c r="G401" s="119">
        <f t="shared" si="229"/>
        <v>39469.34</v>
      </c>
      <c r="H401" s="119">
        <f t="shared" si="229"/>
        <v>46770</v>
      </c>
      <c r="I401" s="119">
        <f t="shared" si="229"/>
        <v>47420</v>
      </c>
      <c r="J401" s="119">
        <f t="shared" si="229"/>
        <v>42520</v>
      </c>
      <c r="K401" s="119">
        <f t="shared" si="229"/>
        <v>42570</v>
      </c>
      <c r="L401" s="119">
        <f t="shared" si="229"/>
        <v>42570</v>
      </c>
    </row>
    <row r="402" spans="1:12" ht="15.75">
      <c r="A402" s="182" t="s">
        <v>76</v>
      </c>
      <c r="B402" s="182"/>
      <c r="C402" s="182"/>
      <c r="D402" s="108" t="s">
        <v>377</v>
      </c>
      <c r="E402" s="108"/>
      <c r="F402" s="110">
        <f aca="true" t="shared" si="230" ref="F402:L402">F403</f>
        <v>32119.08</v>
      </c>
      <c r="G402" s="110">
        <f t="shared" si="230"/>
        <v>39166.56</v>
      </c>
      <c r="H402" s="110">
        <f t="shared" si="230"/>
        <v>46370</v>
      </c>
      <c r="I402" s="110">
        <f t="shared" si="230"/>
        <v>46870</v>
      </c>
      <c r="J402" s="110">
        <f t="shared" si="230"/>
        <v>42070</v>
      </c>
      <c r="K402" s="110">
        <f t="shared" si="230"/>
        <v>42070</v>
      </c>
      <c r="L402" s="110">
        <f t="shared" si="230"/>
        <v>42070</v>
      </c>
    </row>
    <row r="403" spans="1:12" ht="12.75" customHeight="1" outlineLevel="1">
      <c r="A403" s="24" t="s">
        <v>102</v>
      </c>
      <c r="B403" s="25">
        <v>630</v>
      </c>
      <c r="C403" s="24"/>
      <c r="D403" s="25"/>
      <c r="E403" s="111" t="s">
        <v>221</v>
      </c>
      <c r="F403" s="112">
        <f aca="true" t="shared" si="231" ref="F403:L403">F404+F411+F417+F420+F415</f>
        <v>32119.08</v>
      </c>
      <c r="G403" s="112">
        <f t="shared" si="231"/>
        <v>39166.56</v>
      </c>
      <c r="H403" s="112">
        <f t="shared" si="231"/>
        <v>46370</v>
      </c>
      <c r="I403" s="112">
        <f t="shared" si="231"/>
        <v>46870</v>
      </c>
      <c r="J403" s="112">
        <f t="shared" si="231"/>
        <v>42070</v>
      </c>
      <c r="K403" s="112">
        <f t="shared" si="231"/>
        <v>42070</v>
      </c>
      <c r="L403" s="112">
        <f t="shared" si="231"/>
        <v>42070</v>
      </c>
    </row>
    <row r="404" spans="1:12" ht="12.75" customHeight="1" outlineLevel="2">
      <c r="A404" s="24" t="s">
        <v>102</v>
      </c>
      <c r="B404" s="25"/>
      <c r="C404" s="24" t="s">
        <v>192</v>
      </c>
      <c r="D404" s="25"/>
      <c r="E404" s="111" t="s">
        <v>204</v>
      </c>
      <c r="F404" s="112">
        <f>SUM(F405:F410)</f>
        <v>5700.490000000001</v>
      </c>
      <c r="G404" s="112">
        <f aca="true" t="shared" si="232" ref="G404:L404">SUM(G405:G410)</f>
        <v>10043.92</v>
      </c>
      <c r="H404" s="112">
        <f t="shared" si="232"/>
        <v>11050</v>
      </c>
      <c r="I404" s="112">
        <f t="shared" si="232"/>
        <v>11050</v>
      </c>
      <c r="J404" s="112">
        <f t="shared" si="232"/>
        <v>11050</v>
      </c>
      <c r="K404" s="112">
        <f t="shared" si="232"/>
        <v>11050</v>
      </c>
      <c r="L404" s="112">
        <f t="shared" si="232"/>
        <v>11050</v>
      </c>
    </row>
    <row r="405" spans="1:12" ht="12.75" customHeight="1" hidden="1" outlineLevel="3">
      <c r="A405" s="24" t="s">
        <v>102</v>
      </c>
      <c r="B405" s="25"/>
      <c r="C405" s="24"/>
      <c r="D405" s="25">
        <v>632001</v>
      </c>
      <c r="E405" s="111" t="s">
        <v>291</v>
      </c>
      <c r="F405" s="112">
        <v>836.22</v>
      </c>
      <c r="G405" s="112">
        <v>1749.32</v>
      </c>
      <c r="H405" s="112">
        <v>3500</v>
      </c>
      <c r="I405" s="112">
        <v>3500</v>
      </c>
      <c r="J405" s="112">
        <v>3500</v>
      </c>
      <c r="K405" s="112">
        <v>3500</v>
      </c>
      <c r="L405" s="112">
        <v>3500</v>
      </c>
    </row>
    <row r="406" spans="1:12" ht="12.75" customHeight="1" hidden="1" outlineLevel="3">
      <c r="A406" s="24" t="s">
        <v>102</v>
      </c>
      <c r="B406" s="25"/>
      <c r="C406" s="24"/>
      <c r="D406" s="25">
        <v>632001</v>
      </c>
      <c r="E406" s="111" t="s">
        <v>292</v>
      </c>
      <c r="F406" s="112">
        <v>1563</v>
      </c>
      <c r="G406" s="112">
        <v>5416.9</v>
      </c>
      <c r="H406" s="112">
        <v>6000</v>
      </c>
      <c r="I406" s="112">
        <v>6000</v>
      </c>
      <c r="J406" s="112">
        <v>6000</v>
      </c>
      <c r="K406" s="112">
        <v>6000</v>
      </c>
      <c r="L406" s="112">
        <v>6000</v>
      </c>
    </row>
    <row r="407" spans="1:12" ht="12.75" customHeight="1" hidden="1" outlineLevel="3">
      <c r="A407" s="24" t="s">
        <v>102</v>
      </c>
      <c r="B407" s="25"/>
      <c r="C407" s="24"/>
      <c r="D407" s="25">
        <v>632002</v>
      </c>
      <c r="E407" s="111" t="s">
        <v>205</v>
      </c>
      <c r="F407" s="112">
        <v>3042.56</v>
      </c>
      <c r="G407" s="112">
        <v>2527.68</v>
      </c>
      <c r="H407" s="112">
        <v>900</v>
      </c>
      <c r="I407" s="112">
        <v>900</v>
      </c>
      <c r="J407" s="112">
        <v>900</v>
      </c>
      <c r="K407" s="112">
        <v>900</v>
      </c>
      <c r="L407" s="112">
        <v>900</v>
      </c>
    </row>
    <row r="408" spans="1:12" ht="12.75" customHeight="1" hidden="1" outlineLevel="3">
      <c r="A408" s="24" t="s">
        <v>102</v>
      </c>
      <c r="B408" s="25"/>
      <c r="C408" s="24"/>
      <c r="D408" s="25">
        <v>632003</v>
      </c>
      <c r="E408" s="111" t="s">
        <v>293</v>
      </c>
      <c r="F408" s="112">
        <v>258.71</v>
      </c>
      <c r="G408" s="112">
        <v>350.02</v>
      </c>
      <c r="H408" s="112">
        <v>350</v>
      </c>
      <c r="I408" s="112">
        <v>0</v>
      </c>
      <c r="J408" s="112">
        <v>0</v>
      </c>
      <c r="K408" s="112">
        <v>0</v>
      </c>
      <c r="L408" s="112">
        <v>0</v>
      </c>
    </row>
    <row r="409" spans="1:12" ht="12.75" customHeight="1" hidden="1" outlineLevel="3">
      <c r="A409" s="24" t="s">
        <v>102</v>
      </c>
      <c r="B409" s="25"/>
      <c r="C409" s="24"/>
      <c r="D409" s="25">
        <v>632004</v>
      </c>
      <c r="E409" s="111" t="s">
        <v>342</v>
      </c>
      <c r="F409" s="112">
        <v>0</v>
      </c>
      <c r="G409" s="112">
        <v>0</v>
      </c>
      <c r="H409" s="112">
        <v>300</v>
      </c>
      <c r="I409" s="112">
        <v>300</v>
      </c>
      <c r="J409" s="112">
        <v>300</v>
      </c>
      <c r="K409" s="112">
        <v>300</v>
      </c>
      <c r="L409" s="112">
        <v>300</v>
      </c>
    </row>
    <row r="410" spans="1:12" ht="12.75" customHeight="1" hidden="1" outlineLevel="3">
      <c r="A410" s="24" t="s">
        <v>102</v>
      </c>
      <c r="B410" s="25"/>
      <c r="C410" s="24"/>
      <c r="D410" s="25">
        <v>632005</v>
      </c>
      <c r="E410" s="111" t="s">
        <v>481</v>
      </c>
      <c r="F410" s="112">
        <v>0</v>
      </c>
      <c r="G410" s="112">
        <v>0</v>
      </c>
      <c r="H410" s="112">
        <v>0</v>
      </c>
      <c r="I410" s="112">
        <v>350</v>
      </c>
      <c r="J410" s="112">
        <v>350</v>
      </c>
      <c r="K410" s="112">
        <v>350</v>
      </c>
      <c r="L410" s="112">
        <v>350</v>
      </c>
    </row>
    <row r="411" spans="1:12" ht="12.75" outlineLevel="2" collapsed="1">
      <c r="A411" s="24" t="s">
        <v>102</v>
      </c>
      <c r="B411" s="25"/>
      <c r="C411" s="24" t="s">
        <v>183</v>
      </c>
      <c r="D411" s="25"/>
      <c r="E411" s="111" t="s">
        <v>207</v>
      </c>
      <c r="F411" s="112">
        <f aca="true" t="shared" si="233" ref="F411:L411">SUM(F412:F414)</f>
        <v>1157.13</v>
      </c>
      <c r="G411" s="112">
        <f t="shared" si="233"/>
        <v>552.33</v>
      </c>
      <c r="H411" s="112">
        <f t="shared" si="233"/>
        <v>2800</v>
      </c>
      <c r="I411" s="112">
        <f t="shared" si="233"/>
        <v>3300</v>
      </c>
      <c r="J411" s="112">
        <f t="shared" si="233"/>
        <v>2500</v>
      </c>
      <c r="K411" s="112">
        <f t="shared" si="233"/>
        <v>2500</v>
      </c>
      <c r="L411" s="112">
        <f t="shared" si="233"/>
        <v>2500</v>
      </c>
    </row>
    <row r="412" spans="1:12" ht="12.75" hidden="1" outlineLevel="3">
      <c r="A412" s="24" t="s">
        <v>102</v>
      </c>
      <c r="B412" s="25"/>
      <c r="C412" s="24"/>
      <c r="D412" s="25">
        <v>633001</v>
      </c>
      <c r="E412" s="111" t="s">
        <v>236</v>
      </c>
      <c r="F412" s="112">
        <v>0</v>
      </c>
      <c r="G412" s="112">
        <v>0</v>
      </c>
      <c r="H412" s="112">
        <v>500</v>
      </c>
      <c r="I412" s="112">
        <v>500</v>
      </c>
      <c r="J412" s="112">
        <v>200</v>
      </c>
      <c r="K412" s="112">
        <v>200</v>
      </c>
      <c r="L412" s="112">
        <v>200</v>
      </c>
    </row>
    <row r="413" spans="1:12" ht="12.75" hidden="1" outlineLevel="3">
      <c r="A413" s="24" t="s">
        <v>102</v>
      </c>
      <c r="B413" s="25"/>
      <c r="C413" s="24"/>
      <c r="D413" s="25">
        <v>633004</v>
      </c>
      <c r="E413" s="111" t="s">
        <v>229</v>
      </c>
      <c r="F413" s="112">
        <v>0</v>
      </c>
      <c r="G413" s="112">
        <v>0</v>
      </c>
      <c r="H413" s="112">
        <v>1000</v>
      </c>
      <c r="I413" s="112">
        <v>1000</v>
      </c>
      <c r="J413" s="112">
        <v>500</v>
      </c>
      <c r="K413" s="112">
        <v>500</v>
      </c>
      <c r="L413" s="112">
        <v>500</v>
      </c>
    </row>
    <row r="414" spans="1:12" ht="12.75" hidden="1" outlineLevel="3">
      <c r="A414" s="24" t="s">
        <v>102</v>
      </c>
      <c r="B414" s="25"/>
      <c r="C414" s="24"/>
      <c r="D414" s="25">
        <v>633006</v>
      </c>
      <c r="E414" s="111" t="s">
        <v>208</v>
      </c>
      <c r="F414" s="112">
        <v>1157.13</v>
      </c>
      <c r="G414" s="112">
        <v>552.33</v>
      </c>
      <c r="H414" s="112">
        <v>1300</v>
      </c>
      <c r="I414" s="112">
        <v>1800</v>
      </c>
      <c r="J414" s="112">
        <v>1800</v>
      </c>
      <c r="K414" s="112">
        <v>1800</v>
      </c>
      <c r="L414" s="112">
        <v>1800</v>
      </c>
    </row>
    <row r="415" spans="1:12" s="12" customFormat="1" ht="12.75" customHeight="1" outlineLevel="2" collapsed="1">
      <c r="A415" s="24" t="s">
        <v>102</v>
      </c>
      <c r="B415" s="25"/>
      <c r="C415" s="25">
        <v>634</v>
      </c>
      <c r="D415" s="25"/>
      <c r="E415" s="111" t="s">
        <v>347</v>
      </c>
      <c r="F415" s="112">
        <f aca="true" t="shared" si="234" ref="F415:L415">F416</f>
        <v>120</v>
      </c>
      <c r="G415" s="112">
        <f t="shared" si="234"/>
        <v>0</v>
      </c>
      <c r="H415" s="112">
        <f t="shared" si="234"/>
        <v>0</v>
      </c>
      <c r="I415" s="112">
        <f t="shared" si="234"/>
        <v>0</v>
      </c>
      <c r="J415" s="112">
        <f t="shared" si="234"/>
        <v>0</v>
      </c>
      <c r="K415" s="112">
        <f t="shared" si="234"/>
        <v>0</v>
      </c>
      <c r="L415" s="112">
        <f t="shared" si="234"/>
        <v>0</v>
      </c>
    </row>
    <row r="416" spans="1:12" s="12" customFormat="1" ht="12.75" customHeight="1" hidden="1" outlineLevel="3">
      <c r="A416" s="24" t="s">
        <v>102</v>
      </c>
      <c r="B416" s="25"/>
      <c r="C416" s="25"/>
      <c r="D416" s="25">
        <v>634004</v>
      </c>
      <c r="E416" s="111" t="s">
        <v>371</v>
      </c>
      <c r="F416" s="112">
        <v>120</v>
      </c>
      <c r="G416" s="112">
        <v>0</v>
      </c>
      <c r="H416" s="112">
        <v>0</v>
      </c>
      <c r="I416" s="112">
        <v>0</v>
      </c>
      <c r="J416" s="112">
        <v>0</v>
      </c>
      <c r="K416" s="112">
        <v>0</v>
      </c>
      <c r="L416" s="112">
        <v>0</v>
      </c>
    </row>
    <row r="417" spans="1:12" s="12" customFormat="1" ht="12.75" customHeight="1" outlineLevel="2" collapsed="1">
      <c r="A417" s="24" t="s">
        <v>102</v>
      </c>
      <c r="B417" s="25"/>
      <c r="C417" s="25">
        <v>635</v>
      </c>
      <c r="D417" s="25"/>
      <c r="E417" s="111" t="s">
        <v>211</v>
      </c>
      <c r="F417" s="112">
        <f aca="true" t="shared" si="235" ref="F417:L417">SUM(F418:F419)</f>
        <v>1329.25</v>
      </c>
      <c r="G417" s="112">
        <f t="shared" si="235"/>
        <v>3877.37</v>
      </c>
      <c r="H417" s="112">
        <f aca="true" t="shared" si="236" ref="H417:I417">SUM(H418:H419)</f>
        <v>6720</v>
      </c>
      <c r="I417" s="112">
        <f t="shared" si="236"/>
        <v>6720</v>
      </c>
      <c r="J417" s="112">
        <f t="shared" si="235"/>
        <v>1720</v>
      </c>
      <c r="K417" s="112">
        <f aca="true" t="shared" si="237" ref="K417">SUM(K418:K419)</f>
        <v>1720</v>
      </c>
      <c r="L417" s="112">
        <f t="shared" si="235"/>
        <v>1720</v>
      </c>
    </row>
    <row r="418" spans="1:12" s="12" customFormat="1" ht="12.75" customHeight="1" hidden="1" outlineLevel="3">
      <c r="A418" s="24" t="s">
        <v>102</v>
      </c>
      <c r="B418" s="25"/>
      <c r="C418" s="25"/>
      <c r="D418" s="25">
        <v>635004</v>
      </c>
      <c r="E418" s="111" t="s">
        <v>482</v>
      </c>
      <c r="F418" s="112">
        <v>0</v>
      </c>
      <c r="G418" s="112">
        <v>358.5</v>
      </c>
      <c r="H418" s="112">
        <v>720</v>
      </c>
      <c r="I418" s="112">
        <v>720</v>
      </c>
      <c r="J418" s="112">
        <v>720</v>
      </c>
      <c r="K418" s="112">
        <v>720</v>
      </c>
      <c r="L418" s="112">
        <v>720</v>
      </c>
    </row>
    <row r="419" spans="1:12" s="12" customFormat="1" ht="12.75" customHeight="1" hidden="1" outlineLevel="3">
      <c r="A419" s="24" t="s">
        <v>102</v>
      </c>
      <c r="B419" s="25"/>
      <c r="C419" s="25"/>
      <c r="D419" s="25">
        <v>635006</v>
      </c>
      <c r="E419" s="111" t="s">
        <v>224</v>
      </c>
      <c r="F419" s="112">
        <v>1329.25</v>
      </c>
      <c r="G419" s="112">
        <v>3518.87</v>
      </c>
      <c r="H419" s="112">
        <v>6000</v>
      </c>
      <c r="I419" s="112">
        <v>6000</v>
      </c>
      <c r="J419" s="112">
        <v>1000</v>
      </c>
      <c r="K419" s="112">
        <v>1000</v>
      </c>
      <c r="L419" s="112">
        <v>1000</v>
      </c>
    </row>
    <row r="420" spans="1:12" s="12" customFormat="1" ht="12.75" customHeight="1" outlineLevel="2" collapsed="1">
      <c r="A420" s="24" t="s">
        <v>102</v>
      </c>
      <c r="B420" s="25"/>
      <c r="C420" s="25">
        <v>637</v>
      </c>
      <c r="D420" s="25"/>
      <c r="E420" s="111" t="s">
        <v>216</v>
      </c>
      <c r="F420" s="112">
        <f aca="true" t="shared" si="238" ref="F420:L420">SUM(F421:F424)</f>
        <v>23812.21</v>
      </c>
      <c r="G420" s="112">
        <f t="shared" si="238"/>
        <v>24692.94</v>
      </c>
      <c r="H420" s="112">
        <f aca="true" t="shared" si="239" ref="H420:I420">SUM(H421:H424)</f>
        <v>25800</v>
      </c>
      <c r="I420" s="112">
        <f t="shared" si="239"/>
        <v>25800</v>
      </c>
      <c r="J420" s="112">
        <f t="shared" si="238"/>
        <v>26800</v>
      </c>
      <c r="K420" s="112">
        <f aca="true" t="shared" si="240" ref="K420">SUM(K421:K424)</f>
        <v>26800</v>
      </c>
      <c r="L420" s="112">
        <f t="shared" si="238"/>
        <v>26800</v>
      </c>
    </row>
    <row r="421" spans="1:12" s="12" customFormat="1" ht="12.75" customHeight="1" hidden="1" outlineLevel="3">
      <c r="A421" s="24" t="s">
        <v>102</v>
      </c>
      <c r="B421" s="25"/>
      <c r="C421" s="25"/>
      <c r="D421" s="25">
        <v>637002</v>
      </c>
      <c r="E421" s="111" t="s">
        <v>15</v>
      </c>
      <c r="F421" s="112">
        <v>7849.92</v>
      </c>
      <c r="G421" s="112">
        <v>7505</v>
      </c>
      <c r="H421" s="112">
        <v>9000</v>
      </c>
      <c r="I421" s="112">
        <v>9000</v>
      </c>
      <c r="J421" s="112">
        <v>10000</v>
      </c>
      <c r="K421" s="112">
        <v>10000</v>
      </c>
      <c r="L421" s="112">
        <v>10000</v>
      </c>
    </row>
    <row r="422" spans="1:12" s="12" customFormat="1" ht="12.75" customHeight="1" hidden="1" outlineLevel="3">
      <c r="A422" s="24" t="s">
        <v>102</v>
      </c>
      <c r="B422" s="25"/>
      <c r="C422" s="25"/>
      <c r="D422" s="25">
        <v>637003</v>
      </c>
      <c r="E422" s="111" t="s">
        <v>378</v>
      </c>
      <c r="F422" s="112">
        <v>0</v>
      </c>
      <c r="G422" s="112">
        <v>0</v>
      </c>
      <c r="H422" s="112">
        <v>800</v>
      </c>
      <c r="I422" s="112">
        <v>800</v>
      </c>
      <c r="J422" s="112">
        <v>800</v>
      </c>
      <c r="K422" s="112">
        <v>800</v>
      </c>
      <c r="L422" s="112">
        <v>800</v>
      </c>
    </row>
    <row r="423" spans="1:12" s="12" customFormat="1" ht="12.75" customHeight="1" hidden="1" outlineLevel="3">
      <c r="A423" s="24" t="s">
        <v>102</v>
      </c>
      <c r="B423" s="25"/>
      <c r="C423" s="25"/>
      <c r="D423" s="25">
        <v>637004</v>
      </c>
      <c r="E423" s="111" t="s">
        <v>379</v>
      </c>
      <c r="F423" s="112">
        <v>13890.97</v>
      </c>
      <c r="G423" s="112">
        <v>14903.98</v>
      </c>
      <c r="H423" s="112">
        <v>14000</v>
      </c>
      <c r="I423" s="112">
        <v>14000</v>
      </c>
      <c r="J423" s="112">
        <v>14000</v>
      </c>
      <c r="K423" s="112">
        <v>14000</v>
      </c>
      <c r="L423" s="112">
        <v>14000</v>
      </c>
    </row>
    <row r="424" spans="1:12" ht="12.75" customHeight="1" hidden="1" outlineLevel="3">
      <c r="A424" s="24" t="s">
        <v>102</v>
      </c>
      <c r="B424" s="25"/>
      <c r="C424" s="27"/>
      <c r="D424" s="25">
        <v>637005</v>
      </c>
      <c r="E424" s="111" t="s">
        <v>380</v>
      </c>
      <c r="F424" s="112">
        <v>2071.32</v>
      </c>
      <c r="G424" s="112">
        <v>2283.96</v>
      </c>
      <c r="H424" s="112">
        <v>2000</v>
      </c>
      <c r="I424" s="112">
        <v>2000</v>
      </c>
      <c r="J424" s="112">
        <v>2000</v>
      </c>
      <c r="K424" s="112">
        <v>2000</v>
      </c>
      <c r="L424" s="112">
        <v>2000</v>
      </c>
    </row>
    <row r="425" spans="1:12" ht="15.75">
      <c r="A425" s="182" t="s">
        <v>77</v>
      </c>
      <c r="B425" s="182"/>
      <c r="C425" s="182"/>
      <c r="D425" s="108" t="s">
        <v>172</v>
      </c>
      <c r="E425" s="108"/>
      <c r="F425" s="110">
        <f aca="true" t="shared" si="241" ref="F425:L426">F426</f>
        <v>25.85</v>
      </c>
      <c r="G425" s="110">
        <f t="shared" si="241"/>
        <v>302.78</v>
      </c>
      <c r="H425" s="110">
        <f t="shared" si="241"/>
        <v>400</v>
      </c>
      <c r="I425" s="110">
        <f t="shared" si="241"/>
        <v>550</v>
      </c>
      <c r="J425" s="110">
        <f t="shared" si="241"/>
        <v>450</v>
      </c>
      <c r="K425" s="110">
        <f t="shared" si="241"/>
        <v>500</v>
      </c>
      <c r="L425" s="110">
        <f t="shared" si="241"/>
        <v>500</v>
      </c>
    </row>
    <row r="426" spans="1:12" ht="13.5" outlineLevel="1">
      <c r="A426" s="24" t="s">
        <v>102</v>
      </c>
      <c r="B426" s="25">
        <v>630</v>
      </c>
      <c r="C426" s="25"/>
      <c r="D426" s="28"/>
      <c r="E426" s="111" t="s">
        <v>221</v>
      </c>
      <c r="F426" s="112">
        <f t="shared" si="241"/>
        <v>25.85</v>
      </c>
      <c r="G426" s="112">
        <f t="shared" si="241"/>
        <v>302.78</v>
      </c>
      <c r="H426" s="112">
        <f t="shared" si="241"/>
        <v>400</v>
      </c>
      <c r="I426" s="112">
        <f t="shared" si="241"/>
        <v>550</v>
      </c>
      <c r="J426" s="112">
        <f t="shared" si="241"/>
        <v>450</v>
      </c>
      <c r="K426" s="112">
        <f t="shared" si="241"/>
        <v>500</v>
      </c>
      <c r="L426" s="112">
        <f t="shared" si="241"/>
        <v>500</v>
      </c>
    </row>
    <row r="427" spans="1:12" ht="13.5" outlineLevel="2">
      <c r="A427" s="24" t="s">
        <v>102</v>
      </c>
      <c r="B427" s="25"/>
      <c r="C427" s="25">
        <v>633</v>
      </c>
      <c r="D427" s="28"/>
      <c r="E427" s="111" t="s">
        <v>207</v>
      </c>
      <c r="F427" s="112">
        <f>SUM(F428:F429)</f>
        <v>25.85</v>
      </c>
      <c r="G427" s="112">
        <f aca="true" t="shared" si="242" ref="G427:L427">SUM(G428:G429)</f>
        <v>302.78</v>
      </c>
      <c r="H427" s="112">
        <f t="shared" si="242"/>
        <v>400</v>
      </c>
      <c r="I427" s="112">
        <f t="shared" si="242"/>
        <v>550</v>
      </c>
      <c r="J427" s="112">
        <f t="shared" si="242"/>
        <v>450</v>
      </c>
      <c r="K427" s="112">
        <f t="shared" si="242"/>
        <v>500</v>
      </c>
      <c r="L427" s="112">
        <f t="shared" si="242"/>
        <v>500</v>
      </c>
    </row>
    <row r="428" spans="1:12" ht="12.75" hidden="1" outlineLevel="3">
      <c r="A428" s="24" t="s">
        <v>102</v>
      </c>
      <c r="B428" s="25"/>
      <c r="C428" s="24"/>
      <c r="D428" s="25">
        <v>633006</v>
      </c>
      <c r="E428" s="111" t="s">
        <v>3</v>
      </c>
      <c r="F428" s="112">
        <v>0</v>
      </c>
      <c r="G428" s="112">
        <v>0</v>
      </c>
      <c r="H428" s="112">
        <v>0</v>
      </c>
      <c r="I428" s="112">
        <v>150</v>
      </c>
      <c r="J428" s="112">
        <v>50</v>
      </c>
      <c r="K428" s="112">
        <v>50</v>
      </c>
      <c r="L428" s="112">
        <v>50</v>
      </c>
    </row>
    <row r="429" spans="1:12" ht="12.75" hidden="1" outlineLevel="3">
      <c r="A429" s="24" t="s">
        <v>102</v>
      </c>
      <c r="B429" s="25"/>
      <c r="C429" s="24"/>
      <c r="D429" s="25">
        <v>633009</v>
      </c>
      <c r="E429" s="111" t="s">
        <v>27</v>
      </c>
      <c r="F429" s="112">
        <v>25.85</v>
      </c>
      <c r="G429" s="112">
        <v>302.78</v>
      </c>
      <c r="H429" s="112">
        <v>400</v>
      </c>
      <c r="I429" s="112">
        <v>400</v>
      </c>
      <c r="J429" s="112">
        <v>400</v>
      </c>
      <c r="K429" s="112">
        <v>450</v>
      </c>
      <c r="L429" s="112">
        <v>450</v>
      </c>
    </row>
    <row r="430" spans="1:12" ht="12.75">
      <c r="A430" s="33"/>
      <c r="B430" s="34"/>
      <c r="C430" s="33"/>
      <c r="D430" s="34"/>
      <c r="E430" s="124"/>
      <c r="F430" s="125"/>
      <c r="G430" s="125"/>
      <c r="H430" s="125"/>
      <c r="I430" s="125"/>
      <c r="J430" s="125"/>
      <c r="K430" s="125"/>
      <c r="L430" s="125"/>
    </row>
    <row r="431" spans="1:12" ht="18.75">
      <c r="A431" s="171" t="s">
        <v>458</v>
      </c>
      <c r="B431" s="171"/>
      <c r="C431" s="171"/>
      <c r="D431" s="171"/>
      <c r="E431" s="171"/>
      <c r="F431" s="119">
        <f aca="true" t="shared" si="243" ref="F431:L431">F432+F439</f>
        <v>12122.15</v>
      </c>
      <c r="G431" s="119">
        <f t="shared" si="243"/>
        <v>4921.99</v>
      </c>
      <c r="H431" s="119">
        <f t="shared" si="243"/>
        <v>17700</v>
      </c>
      <c r="I431" s="119">
        <f t="shared" si="243"/>
        <v>34281</v>
      </c>
      <c r="J431" s="119">
        <f t="shared" si="243"/>
        <v>35000</v>
      </c>
      <c r="K431" s="119">
        <f t="shared" si="243"/>
        <v>15000</v>
      </c>
      <c r="L431" s="119">
        <f t="shared" si="243"/>
        <v>15000</v>
      </c>
    </row>
    <row r="432" spans="1:12" ht="15.75">
      <c r="A432" s="172" t="s">
        <v>78</v>
      </c>
      <c r="B432" s="172"/>
      <c r="C432" s="172"/>
      <c r="D432" s="126" t="s">
        <v>459</v>
      </c>
      <c r="E432" s="126"/>
      <c r="F432" s="127">
        <f aca="true" t="shared" si="244" ref="F432:L434">F433</f>
        <v>0</v>
      </c>
      <c r="G432" s="127">
        <f t="shared" si="244"/>
        <v>0</v>
      </c>
      <c r="H432" s="127">
        <f t="shared" si="244"/>
        <v>11000</v>
      </c>
      <c r="I432" s="127">
        <f t="shared" si="244"/>
        <v>26000</v>
      </c>
      <c r="J432" s="127">
        <f t="shared" si="244"/>
        <v>32500</v>
      </c>
      <c r="K432" s="127">
        <f t="shared" si="244"/>
        <v>12500</v>
      </c>
      <c r="L432" s="127">
        <f t="shared" si="244"/>
        <v>12500</v>
      </c>
    </row>
    <row r="433" spans="1:12" ht="12.75" customHeight="1" outlineLevel="1">
      <c r="A433" s="29" t="s">
        <v>31</v>
      </c>
      <c r="B433" s="30">
        <v>640</v>
      </c>
      <c r="C433" s="29"/>
      <c r="D433" s="30"/>
      <c r="E433" s="23" t="s">
        <v>322</v>
      </c>
      <c r="F433" s="128">
        <f t="shared" si="244"/>
        <v>0</v>
      </c>
      <c r="G433" s="128">
        <f t="shared" si="244"/>
        <v>0</v>
      </c>
      <c r="H433" s="128">
        <f t="shared" si="244"/>
        <v>11000</v>
      </c>
      <c r="I433" s="128">
        <f t="shared" si="244"/>
        <v>26000</v>
      </c>
      <c r="J433" s="128">
        <f t="shared" si="244"/>
        <v>32500</v>
      </c>
      <c r="K433" s="128">
        <f t="shared" si="244"/>
        <v>12500</v>
      </c>
      <c r="L433" s="128">
        <f t="shared" si="244"/>
        <v>12500</v>
      </c>
    </row>
    <row r="434" spans="1:15" ht="12.75" customHeight="1" outlineLevel="2">
      <c r="A434" s="29" t="s">
        <v>31</v>
      </c>
      <c r="B434" s="30"/>
      <c r="C434" s="29" t="s">
        <v>193</v>
      </c>
      <c r="D434" s="30"/>
      <c r="E434" s="38" t="s">
        <v>348</v>
      </c>
      <c r="F434" s="128">
        <f t="shared" si="244"/>
        <v>0</v>
      </c>
      <c r="G434" s="128">
        <f t="shared" si="244"/>
        <v>0</v>
      </c>
      <c r="H434" s="128">
        <f>SUM(H435:H438)</f>
        <v>11000</v>
      </c>
      <c r="I434" s="128">
        <f>SUM(I435:I438)</f>
        <v>26000</v>
      </c>
      <c r="J434" s="128">
        <f>SUM(J435:J438)</f>
        <v>32500</v>
      </c>
      <c r="K434" s="128">
        <f>SUM(K435:K438)</f>
        <v>12500</v>
      </c>
      <c r="L434" s="128">
        <f>SUM(L435:L438)</f>
        <v>12500</v>
      </c>
      <c r="N434"/>
      <c r="O434"/>
    </row>
    <row r="435" spans="1:15" ht="12.75" customHeight="1" hidden="1" outlineLevel="3">
      <c r="A435" s="29" t="s">
        <v>31</v>
      </c>
      <c r="B435" s="30"/>
      <c r="C435" s="30"/>
      <c r="D435" s="30">
        <v>642001</v>
      </c>
      <c r="E435" s="38" t="s">
        <v>228</v>
      </c>
      <c r="F435" s="128">
        <v>0</v>
      </c>
      <c r="G435" s="128">
        <v>0</v>
      </c>
      <c r="H435" s="128">
        <v>10000</v>
      </c>
      <c r="I435" s="128">
        <v>25000</v>
      </c>
      <c r="J435" s="128">
        <v>30000</v>
      </c>
      <c r="K435" s="128">
        <v>10000</v>
      </c>
      <c r="L435" s="128">
        <v>10000</v>
      </c>
      <c r="N435"/>
      <c r="O435"/>
    </row>
    <row r="436" spans="1:15" ht="12.75" customHeight="1" hidden="1" outlineLevel="3">
      <c r="A436" s="29" t="s">
        <v>31</v>
      </c>
      <c r="B436" s="30"/>
      <c r="C436" s="30"/>
      <c r="D436" s="30">
        <v>642001</v>
      </c>
      <c r="E436" s="38" t="s">
        <v>460</v>
      </c>
      <c r="F436" s="128">
        <v>0</v>
      </c>
      <c r="G436" s="128">
        <v>0</v>
      </c>
      <c r="H436" s="128">
        <v>500</v>
      </c>
      <c r="I436" s="128">
        <v>500</v>
      </c>
      <c r="J436" s="128">
        <v>500</v>
      </c>
      <c r="K436" s="128">
        <v>500</v>
      </c>
      <c r="L436" s="128">
        <v>500</v>
      </c>
      <c r="N436"/>
      <c r="O436"/>
    </row>
    <row r="437" spans="1:15" ht="12.75" customHeight="1" hidden="1" outlineLevel="3">
      <c r="A437" s="29" t="s">
        <v>31</v>
      </c>
      <c r="B437" s="30"/>
      <c r="C437" s="30"/>
      <c r="D437" s="30">
        <v>642001</v>
      </c>
      <c r="E437" s="38" t="s">
        <v>499</v>
      </c>
      <c r="F437" s="128">
        <v>0</v>
      </c>
      <c r="G437" s="128">
        <v>0</v>
      </c>
      <c r="H437" s="128">
        <v>0</v>
      </c>
      <c r="I437" s="128">
        <v>0</v>
      </c>
      <c r="J437" s="128">
        <v>1000</v>
      </c>
      <c r="K437" s="128">
        <v>1000</v>
      </c>
      <c r="L437" s="128">
        <v>1000</v>
      </c>
      <c r="N437"/>
      <c r="O437"/>
    </row>
    <row r="438" spans="1:15" ht="12.75" customHeight="1" hidden="1" outlineLevel="3">
      <c r="A438" s="29" t="s">
        <v>31</v>
      </c>
      <c r="B438" s="30"/>
      <c r="C438" s="30"/>
      <c r="D438" s="30">
        <v>642001</v>
      </c>
      <c r="E438" s="38" t="s">
        <v>461</v>
      </c>
      <c r="F438" s="128">
        <v>0</v>
      </c>
      <c r="G438" s="128">
        <v>0</v>
      </c>
      <c r="H438" s="128">
        <v>500</v>
      </c>
      <c r="I438" s="128">
        <v>500</v>
      </c>
      <c r="J438" s="128">
        <v>1000</v>
      </c>
      <c r="K438" s="128">
        <v>1000</v>
      </c>
      <c r="L438" s="128">
        <v>1000</v>
      </c>
      <c r="N438"/>
      <c r="O438"/>
    </row>
    <row r="439" spans="1:15" ht="15.75">
      <c r="A439" s="197" t="s">
        <v>79</v>
      </c>
      <c r="B439" s="198"/>
      <c r="C439" s="199"/>
      <c r="D439" s="126" t="s">
        <v>240</v>
      </c>
      <c r="E439" s="126"/>
      <c r="F439" s="127">
        <f aca="true" t="shared" si="245" ref="F439:L439">F440</f>
        <v>12122.15</v>
      </c>
      <c r="G439" s="127">
        <f t="shared" si="245"/>
        <v>4921.99</v>
      </c>
      <c r="H439" s="127">
        <f t="shared" si="245"/>
        <v>6700</v>
      </c>
      <c r="I439" s="127">
        <f t="shared" si="245"/>
        <v>8281</v>
      </c>
      <c r="J439" s="127">
        <f t="shared" si="245"/>
        <v>2500</v>
      </c>
      <c r="K439" s="127">
        <f t="shared" si="245"/>
        <v>2500</v>
      </c>
      <c r="L439" s="127">
        <f t="shared" si="245"/>
        <v>2500</v>
      </c>
      <c r="N439"/>
      <c r="O439"/>
    </row>
    <row r="440" spans="1:12" s="12" customFormat="1" ht="12.75" customHeight="1" outlineLevel="1">
      <c r="A440" s="29" t="s">
        <v>31</v>
      </c>
      <c r="B440" s="30">
        <v>630</v>
      </c>
      <c r="C440" s="29"/>
      <c r="D440" s="31"/>
      <c r="E440" s="111" t="s">
        <v>221</v>
      </c>
      <c r="F440" s="128">
        <f aca="true" t="shared" si="246" ref="F440:L440">F441+F444+F447+F449+F451</f>
        <v>12122.15</v>
      </c>
      <c r="G440" s="128">
        <f t="shared" si="246"/>
        <v>4921.99</v>
      </c>
      <c r="H440" s="128">
        <f t="shared" si="246"/>
        <v>6700</v>
      </c>
      <c r="I440" s="128">
        <f t="shared" si="246"/>
        <v>8281</v>
      </c>
      <c r="J440" s="128">
        <f t="shared" si="246"/>
        <v>2500</v>
      </c>
      <c r="K440" s="128">
        <f t="shared" si="246"/>
        <v>2500</v>
      </c>
      <c r="L440" s="128">
        <f t="shared" si="246"/>
        <v>2500</v>
      </c>
    </row>
    <row r="441" spans="1:12" ht="12.75" customHeight="1" outlineLevel="2">
      <c r="A441" s="29" t="s">
        <v>31</v>
      </c>
      <c r="B441" s="30"/>
      <c r="C441" s="29" t="s">
        <v>192</v>
      </c>
      <c r="D441" s="32"/>
      <c r="E441" s="111" t="s">
        <v>204</v>
      </c>
      <c r="F441" s="128">
        <f aca="true" t="shared" si="247" ref="F441:L441">SUM(F442:F443)</f>
        <v>3488.47</v>
      </c>
      <c r="G441" s="128">
        <f t="shared" si="247"/>
        <v>3388.9</v>
      </c>
      <c r="H441" s="128">
        <f aca="true" t="shared" si="248" ref="H441:I441">SUM(H442:H443)</f>
        <v>4200</v>
      </c>
      <c r="I441" s="128">
        <f t="shared" si="248"/>
        <v>3182</v>
      </c>
      <c r="J441" s="128">
        <f t="shared" si="247"/>
        <v>0</v>
      </c>
      <c r="K441" s="128">
        <f>SUM(K442:K443)</f>
        <v>0</v>
      </c>
      <c r="L441" s="128">
        <f t="shared" si="247"/>
        <v>0</v>
      </c>
    </row>
    <row r="442" spans="1:12" ht="12.75" customHeight="1" hidden="1" outlineLevel="3">
      <c r="A442" s="29" t="s">
        <v>31</v>
      </c>
      <c r="B442" s="30"/>
      <c r="C442" s="30"/>
      <c r="D442" s="25">
        <v>632001</v>
      </c>
      <c r="E442" s="38" t="s">
        <v>291</v>
      </c>
      <c r="F442" s="128">
        <v>1955.6</v>
      </c>
      <c r="G442" s="128">
        <v>872.58</v>
      </c>
      <c r="H442" s="128">
        <v>1700</v>
      </c>
      <c r="I442" s="128">
        <v>1906</v>
      </c>
      <c r="J442" s="128">
        <v>0</v>
      </c>
      <c r="K442" s="128">
        <v>0</v>
      </c>
      <c r="L442" s="128">
        <v>0</v>
      </c>
    </row>
    <row r="443" spans="1:12" ht="12.75" customHeight="1" hidden="1" outlineLevel="3">
      <c r="A443" s="29" t="s">
        <v>31</v>
      </c>
      <c r="B443" s="30"/>
      <c r="C443" s="30"/>
      <c r="D443" s="25">
        <v>632001</v>
      </c>
      <c r="E443" s="38" t="s">
        <v>292</v>
      </c>
      <c r="F443" s="128">
        <v>1532.87</v>
      </c>
      <c r="G443" s="128">
        <v>2516.32</v>
      </c>
      <c r="H443" s="128">
        <v>2500</v>
      </c>
      <c r="I443" s="128">
        <v>1276</v>
      </c>
      <c r="J443" s="128">
        <v>0</v>
      </c>
      <c r="K443" s="128">
        <v>0</v>
      </c>
      <c r="L443" s="128">
        <v>0</v>
      </c>
    </row>
    <row r="444" spans="1:12" ht="12.75" customHeight="1" outlineLevel="2" collapsed="1">
      <c r="A444" s="29" t="s">
        <v>31</v>
      </c>
      <c r="B444" s="30"/>
      <c r="C444" s="30">
        <v>633</v>
      </c>
      <c r="D444" s="25"/>
      <c r="E444" s="111" t="s">
        <v>207</v>
      </c>
      <c r="F444" s="128">
        <f>SUM(F445:F446)</f>
        <v>1239.67</v>
      </c>
      <c r="G444" s="128">
        <f aca="true" t="shared" si="249" ref="G444:L444">SUM(G445:G446)</f>
        <v>174.81</v>
      </c>
      <c r="H444" s="128">
        <f t="shared" si="249"/>
        <v>500</v>
      </c>
      <c r="I444" s="128">
        <f t="shared" si="249"/>
        <v>2574</v>
      </c>
      <c r="J444" s="128">
        <f t="shared" si="249"/>
        <v>500</v>
      </c>
      <c r="K444" s="128">
        <f t="shared" si="249"/>
        <v>500</v>
      </c>
      <c r="L444" s="128">
        <f t="shared" si="249"/>
        <v>500</v>
      </c>
    </row>
    <row r="445" spans="1:12" ht="12.75" customHeight="1" hidden="1" outlineLevel="3">
      <c r="A445" s="29" t="s">
        <v>31</v>
      </c>
      <c r="B445" s="30"/>
      <c r="C445" s="30"/>
      <c r="D445" s="25">
        <v>633004</v>
      </c>
      <c r="E445" s="38" t="s">
        <v>515</v>
      </c>
      <c r="F445" s="128">
        <v>0</v>
      </c>
      <c r="G445" s="128">
        <v>0</v>
      </c>
      <c r="H445" s="128">
        <v>0</v>
      </c>
      <c r="I445" s="128">
        <v>538</v>
      </c>
      <c r="J445" s="128">
        <v>0</v>
      </c>
      <c r="K445" s="128">
        <v>0</v>
      </c>
      <c r="L445" s="128">
        <v>0</v>
      </c>
    </row>
    <row r="446" spans="1:12" ht="12.75" customHeight="1" hidden="1" outlineLevel="3">
      <c r="A446" s="29" t="s">
        <v>31</v>
      </c>
      <c r="B446" s="30"/>
      <c r="C446" s="30"/>
      <c r="D446" s="25">
        <v>633006</v>
      </c>
      <c r="E446" s="38" t="s">
        <v>3</v>
      </c>
      <c r="F446" s="128">
        <v>1239.67</v>
      </c>
      <c r="G446" s="128">
        <v>174.81</v>
      </c>
      <c r="H446" s="128">
        <v>500</v>
      </c>
      <c r="I446" s="128">
        <v>2036</v>
      </c>
      <c r="J446" s="128">
        <v>500</v>
      </c>
      <c r="K446" s="128">
        <v>500</v>
      </c>
      <c r="L446" s="128">
        <v>500</v>
      </c>
    </row>
    <row r="447" spans="1:12" ht="12.75" customHeight="1" outlineLevel="2" collapsed="1">
      <c r="A447" s="29" t="s">
        <v>31</v>
      </c>
      <c r="B447" s="30"/>
      <c r="C447" s="30">
        <v>635</v>
      </c>
      <c r="D447" s="25"/>
      <c r="E447" s="111" t="s">
        <v>211</v>
      </c>
      <c r="F447" s="128">
        <f aca="true" t="shared" si="250" ref="F447:L447">F448</f>
        <v>6239.01</v>
      </c>
      <c r="G447" s="128">
        <f t="shared" si="250"/>
        <v>158.28</v>
      </c>
      <c r="H447" s="128">
        <f t="shared" si="250"/>
        <v>1000</v>
      </c>
      <c r="I447" s="128">
        <f t="shared" si="250"/>
        <v>1000</v>
      </c>
      <c r="J447" s="128">
        <f t="shared" si="250"/>
        <v>1000</v>
      </c>
      <c r="K447" s="128">
        <f t="shared" si="250"/>
        <v>1000</v>
      </c>
      <c r="L447" s="128">
        <f t="shared" si="250"/>
        <v>1000</v>
      </c>
    </row>
    <row r="448" spans="1:12" ht="12.75" customHeight="1" hidden="1" outlineLevel="3">
      <c r="A448" s="29" t="s">
        <v>31</v>
      </c>
      <c r="B448" s="30"/>
      <c r="C448" s="30"/>
      <c r="D448" s="25">
        <v>635006</v>
      </c>
      <c r="E448" s="38" t="s">
        <v>381</v>
      </c>
      <c r="F448" s="128">
        <v>6239.01</v>
      </c>
      <c r="G448" s="128">
        <v>158.28</v>
      </c>
      <c r="H448" s="128">
        <v>1000</v>
      </c>
      <c r="I448" s="128">
        <v>1000</v>
      </c>
      <c r="J448" s="128">
        <v>1000</v>
      </c>
      <c r="K448" s="128">
        <v>1000</v>
      </c>
      <c r="L448" s="128">
        <v>1000</v>
      </c>
    </row>
    <row r="449" spans="1:12" ht="12.75" customHeight="1" outlineLevel="2" collapsed="1">
      <c r="A449" s="29" t="s">
        <v>31</v>
      </c>
      <c r="B449" s="30"/>
      <c r="C449" s="30">
        <v>636</v>
      </c>
      <c r="D449" s="25"/>
      <c r="E449" s="111" t="s">
        <v>213</v>
      </c>
      <c r="F449" s="128">
        <f aca="true" t="shared" si="251" ref="F449:L449">SUM(F450:F450)</f>
        <v>990</v>
      </c>
      <c r="G449" s="128">
        <f t="shared" si="251"/>
        <v>0</v>
      </c>
      <c r="H449" s="128">
        <f t="shared" si="251"/>
        <v>0</v>
      </c>
      <c r="I449" s="128">
        <f t="shared" si="251"/>
        <v>0</v>
      </c>
      <c r="J449" s="128">
        <f t="shared" si="251"/>
        <v>0</v>
      </c>
      <c r="K449" s="128">
        <f t="shared" si="251"/>
        <v>0</v>
      </c>
      <c r="L449" s="128">
        <f t="shared" si="251"/>
        <v>0</v>
      </c>
    </row>
    <row r="450" spans="1:12" ht="12.75" customHeight="1" hidden="1" outlineLevel="3">
      <c r="A450" s="29" t="s">
        <v>31</v>
      </c>
      <c r="B450" s="30"/>
      <c r="C450" s="30"/>
      <c r="D450" s="25">
        <v>636003</v>
      </c>
      <c r="E450" s="38" t="s">
        <v>382</v>
      </c>
      <c r="F450" s="128">
        <v>990</v>
      </c>
      <c r="G450" s="128">
        <v>0</v>
      </c>
      <c r="H450" s="128">
        <v>0</v>
      </c>
      <c r="I450" s="128">
        <v>0</v>
      </c>
      <c r="J450" s="128">
        <v>0</v>
      </c>
      <c r="K450" s="128">
        <v>0</v>
      </c>
      <c r="L450" s="128">
        <v>0</v>
      </c>
    </row>
    <row r="451" spans="1:12" ht="12.75" customHeight="1" outlineLevel="2" collapsed="1">
      <c r="A451" s="29" t="s">
        <v>31</v>
      </c>
      <c r="B451" s="30"/>
      <c r="C451" s="30">
        <v>637</v>
      </c>
      <c r="D451" s="25"/>
      <c r="E451" s="38" t="s">
        <v>216</v>
      </c>
      <c r="F451" s="128">
        <f aca="true" t="shared" si="252" ref="F451:L451">F452</f>
        <v>165</v>
      </c>
      <c r="G451" s="128">
        <f t="shared" si="252"/>
        <v>1200</v>
      </c>
      <c r="H451" s="128">
        <f t="shared" si="252"/>
        <v>1000</v>
      </c>
      <c r="I451" s="128">
        <f t="shared" si="252"/>
        <v>1525</v>
      </c>
      <c r="J451" s="128">
        <f t="shared" si="252"/>
        <v>1000</v>
      </c>
      <c r="K451" s="128">
        <f t="shared" si="252"/>
        <v>1000</v>
      </c>
      <c r="L451" s="128">
        <f t="shared" si="252"/>
        <v>1000</v>
      </c>
    </row>
    <row r="452" spans="1:12" ht="12.75" customHeight="1" hidden="1" outlineLevel="3">
      <c r="A452" s="29" t="s">
        <v>31</v>
      </c>
      <c r="B452" s="30"/>
      <c r="C452" s="30"/>
      <c r="D452" s="25">
        <v>637004</v>
      </c>
      <c r="E452" s="38" t="s">
        <v>218</v>
      </c>
      <c r="F452" s="128">
        <v>165</v>
      </c>
      <c r="G452" s="128">
        <v>1200</v>
      </c>
      <c r="H452" s="128">
        <v>1000</v>
      </c>
      <c r="I452" s="128">
        <v>1525</v>
      </c>
      <c r="J452" s="128">
        <v>1000</v>
      </c>
      <c r="K452" s="128">
        <v>1000</v>
      </c>
      <c r="L452" s="128">
        <v>1000</v>
      </c>
    </row>
    <row r="453" spans="1:12" ht="12.75" customHeight="1">
      <c r="A453" s="35"/>
      <c r="B453" s="15"/>
      <c r="C453" s="15"/>
      <c r="D453" s="34"/>
      <c r="E453" s="88"/>
      <c r="F453" s="129"/>
      <c r="G453" s="129"/>
      <c r="H453" s="129"/>
      <c r="I453" s="129"/>
      <c r="J453" s="129"/>
      <c r="K453" s="129"/>
      <c r="L453" s="129"/>
    </row>
    <row r="454" spans="1:12" ht="18.75">
      <c r="A454" s="171" t="s">
        <v>160</v>
      </c>
      <c r="B454" s="171"/>
      <c r="C454" s="171"/>
      <c r="D454" s="171"/>
      <c r="E454" s="171"/>
      <c r="F454" s="119">
        <f aca="true" t="shared" si="253" ref="F454:L454">F455+F459+F465+F469</f>
        <v>1869.7</v>
      </c>
      <c r="G454" s="119">
        <f t="shared" si="253"/>
        <v>274.2</v>
      </c>
      <c r="H454" s="119">
        <f t="shared" si="253"/>
        <v>13200</v>
      </c>
      <c r="I454" s="119">
        <f t="shared" si="253"/>
        <v>22500</v>
      </c>
      <c r="J454" s="119">
        <f t="shared" si="253"/>
        <v>22500</v>
      </c>
      <c r="K454" s="119">
        <f t="shared" si="253"/>
        <v>22500</v>
      </c>
      <c r="L454" s="119">
        <f t="shared" si="253"/>
        <v>22500</v>
      </c>
    </row>
    <row r="455" spans="1:12" ht="15.75" customHeight="1">
      <c r="A455" s="182" t="s">
        <v>161</v>
      </c>
      <c r="B455" s="182"/>
      <c r="C455" s="182"/>
      <c r="D455" s="108" t="s">
        <v>241</v>
      </c>
      <c r="E455" s="108"/>
      <c r="F455" s="110">
        <f aca="true" t="shared" si="254" ref="F455:L455">F458</f>
        <v>1658</v>
      </c>
      <c r="G455" s="110">
        <f t="shared" si="254"/>
        <v>184.2</v>
      </c>
      <c r="H455" s="110">
        <f aca="true" t="shared" si="255" ref="H455:I455">H458</f>
        <v>2000</v>
      </c>
      <c r="I455" s="110">
        <f t="shared" si="255"/>
        <v>2000</v>
      </c>
      <c r="J455" s="110">
        <f t="shared" si="254"/>
        <v>2000</v>
      </c>
      <c r="K455" s="110">
        <f aca="true" t="shared" si="256" ref="K455">K458</f>
        <v>2000</v>
      </c>
      <c r="L455" s="110">
        <f t="shared" si="254"/>
        <v>2000</v>
      </c>
    </row>
    <row r="456" spans="1:12" ht="12.75" customHeight="1" outlineLevel="1">
      <c r="A456" s="24" t="s">
        <v>104</v>
      </c>
      <c r="B456" s="25">
        <v>640</v>
      </c>
      <c r="C456" s="25"/>
      <c r="D456" s="25"/>
      <c r="E456" s="23" t="s">
        <v>322</v>
      </c>
      <c r="F456" s="112">
        <f aca="true" t="shared" si="257" ref="F456:L457">F457</f>
        <v>1658</v>
      </c>
      <c r="G456" s="112">
        <f t="shared" si="257"/>
        <v>184.2</v>
      </c>
      <c r="H456" s="112">
        <f t="shared" si="257"/>
        <v>2000</v>
      </c>
      <c r="I456" s="112">
        <f t="shared" si="257"/>
        <v>2000</v>
      </c>
      <c r="J456" s="112">
        <f t="shared" si="257"/>
        <v>2000</v>
      </c>
      <c r="K456" s="112">
        <f t="shared" si="257"/>
        <v>2000</v>
      </c>
      <c r="L456" s="112">
        <f t="shared" si="257"/>
        <v>2000</v>
      </c>
    </row>
    <row r="457" spans="1:12" ht="12.75" customHeight="1" outlineLevel="2">
      <c r="A457" s="24" t="s">
        <v>104</v>
      </c>
      <c r="B457" s="25"/>
      <c r="C457" s="25">
        <v>642</v>
      </c>
      <c r="D457" s="25"/>
      <c r="E457" s="111" t="s">
        <v>348</v>
      </c>
      <c r="F457" s="112">
        <f t="shared" si="257"/>
        <v>1658</v>
      </c>
      <c r="G457" s="112">
        <f t="shared" si="257"/>
        <v>184.2</v>
      </c>
      <c r="H457" s="112">
        <f t="shared" si="257"/>
        <v>2000</v>
      </c>
      <c r="I457" s="112">
        <f t="shared" si="257"/>
        <v>2000</v>
      </c>
      <c r="J457" s="112">
        <f t="shared" si="257"/>
        <v>2000</v>
      </c>
      <c r="K457" s="112">
        <f t="shared" si="257"/>
        <v>2000</v>
      </c>
      <c r="L457" s="112">
        <f t="shared" si="257"/>
        <v>2000</v>
      </c>
    </row>
    <row r="458" spans="1:12" ht="12.75" customHeight="1" hidden="1" outlineLevel="3">
      <c r="A458" s="24" t="s">
        <v>104</v>
      </c>
      <c r="B458" s="25"/>
      <c r="C458" s="24"/>
      <c r="D458" s="25">
        <v>642026</v>
      </c>
      <c r="E458" s="111" t="s">
        <v>53</v>
      </c>
      <c r="F458" s="112">
        <v>1658</v>
      </c>
      <c r="G458" s="112">
        <v>184.2</v>
      </c>
      <c r="H458" s="112">
        <v>2000</v>
      </c>
      <c r="I458" s="112">
        <v>2000</v>
      </c>
      <c r="J458" s="112">
        <v>2000</v>
      </c>
      <c r="K458" s="112">
        <v>2000</v>
      </c>
      <c r="L458" s="112">
        <v>2000</v>
      </c>
    </row>
    <row r="459" spans="1:12" ht="15.75" customHeight="1">
      <c r="A459" s="182" t="s">
        <v>242</v>
      </c>
      <c r="B459" s="182"/>
      <c r="C459" s="182"/>
      <c r="D459" s="108" t="s">
        <v>243</v>
      </c>
      <c r="E459" s="108"/>
      <c r="F459" s="110">
        <f>F460</f>
        <v>0</v>
      </c>
      <c r="G459" s="110">
        <f aca="true" t="shared" si="258" ref="G459:L459">G460</f>
        <v>0</v>
      </c>
      <c r="H459" s="110">
        <f t="shared" si="258"/>
        <v>9200</v>
      </c>
      <c r="I459" s="110">
        <f t="shared" si="258"/>
        <v>11500</v>
      </c>
      <c r="J459" s="110">
        <f t="shared" si="258"/>
        <v>11500</v>
      </c>
      <c r="K459" s="110">
        <f t="shared" si="258"/>
        <v>11500</v>
      </c>
      <c r="L459" s="110">
        <f t="shared" si="258"/>
        <v>11500</v>
      </c>
    </row>
    <row r="460" spans="1:12" ht="12.75" customHeight="1" outlineLevel="1">
      <c r="A460" s="24" t="s">
        <v>244</v>
      </c>
      <c r="B460" s="32">
        <v>630</v>
      </c>
      <c r="C460" s="32"/>
      <c r="D460" s="32"/>
      <c r="E460" s="111" t="s">
        <v>221</v>
      </c>
      <c r="F460" s="112">
        <f>F461+F463</f>
        <v>0</v>
      </c>
      <c r="G460" s="112">
        <f aca="true" t="shared" si="259" ref="G460:L460">G461+G463</f>
        <v>0</v>
      </c>
      <c r="H460" s="112">
        <f t="shared" si="259"/>
        <v>9200</v>
      </c>
      <c r="I460" s="112">
        <f t="shared" si="259"/>
        <v>11500</v>
      </c>
      <c r="J460" s="112">
        <f t="shared" si="259"/>
        <v>11500</v>
      </c>
      <c r="K460" s="112">
        <f t="shared" si="259"/>
        <v>11500</v>
      </c>
      <c r="L460" s="112">
        <f t="shared" si="259"/>
        <v>11500</v>
      </c>
    </row>
    <row r="461" spans="1:12" ht="12.75" customHeight="1" outlineLevel="2">
      <c r="A461" s="24" t="s">
        <v>244</v>
      </c>
      <c r="B461" s="32"/>
      <c r="C461" s="32">
        <v>634</v>
      </c>
      <c r="D461" s="32"/>
      <c r="E461" s="111" t="s">
        <v>347</v>
      </c>
      <c r="F461" s="112">
        <f aca="true" t="shared" si="260" ref="F461:L461">F462</f>
        <v>0</v>
      </c>
      <c r="G461" s="112">
        <f t="shared" si="260"/>
        <v>0</v>
      </c>
      <c r="H461" s="112">
        <f t="shared" si="260"/>
        <v>1500</v>
      </c>
      <c r="I461" s="112">
        <f t="shared" si="260"/>
        <v>1500</v>
      </c>
      <c r="J461" s="112">
        <f t="shared" si="260"/>
        <v>1500</v>
      </c>
      <c r="K461" s="112">
        <f t="shared" si="260"/>
        <v>1500</v>
      </c>
      <c r="L461" s="112">
        <f t="shared" si="260"/>
        <v>1500</v>
      </c>
    </row>
    <row r="462" spans="1:12" ht="12.75" customHeight="1" hidden="1" outlineLevel="3">
      <c r="A462" s="24" t="s">
        <v>244</v>
      </c>
      <c r="B462" s="32"/>
      <c r="C462" s="32"/>
      <c r="D462" s="32">
        <v>634004</v>
      </c>
      <c r="E462" s="111" t="s">
        <v>245</v>
      </c>
      <c r="F462" s="112">
        <v>0</v>
      </c>
      <c r="G462" s="112">
        <v>0</v>
      </c>
      <c r="H462" s="112">
        <v>1500</v>
      </c>
      <c r="I462" s="112">
        <v>1500</v>
      </c>
      <c r="J462" s="112">
        <v>1500</v>
      </c>
      <c r="K462" s="112">
        <v>1500</v>
      </c>
      <c r="L462" s="112">
        <v>1500</v>
      </c>
    </row>
    <row r="463" spans="1:12" ht="12.75" customHeight="1" outlineLevel="2" collapsed="1">
      <c r="A463" s="24" t="s">
        <v>244</v>
      </c>
      <c r="B463" s="32"/>
      <c r="C463" s="32">
        <v>637</v>
      </c>
      <c r="D463" s="32"/>
      <c r="E463" s="111" t="s">
        <v>216</v>
      </c>
      <c r="F463" s="112">
        <f aca="true" t="shared" si="261" ref="F463:L463">F464</f>
        <v>0</v>
      </c>
      <c r="G463" s="112">
        <f t="shared" si="261"/>
        <v>0</v>
      </c>
      <c r="H463" s="112">
        <f t="shared" si="261"/>
        <v>7700</v>
      </c>
      <c r="I463" s="112">
        <f t="shared" si="261"/>
        <v>10000</v>
      </c>
      <c r="J463" s="112">
        <f t="shared" si="261"/>
        <v>10000</v>
      </c>
      <c r="K463" s="112">
        <f t="shared" si="261"/>
        <v>10000</v>
      </c>
      <c r="L463" s="112">
        <f t="shared" si="261"/>
        <v>10000</v>
      </c>
    </row>
    <row r="464" spans="1:12" ht="12.75" customHeight="1" hidden="1" outlineLevel="3">
      <c r="A464" s="24" t="s">
        <v>244</v>
      </c>
      <c r="B464" s="32"/>
      <c r="C464" s="32"/>
      <c r="D464" s="32">
        <v>637014</v>
      </c>
      <c r="E464" s="111" t="s">
        <v>234</v>
      </c>
      <c r="F464" s="112">
        <v>0</v>
      </c>
      <c r="G464" s="112">
        <v>0</v>
      </c>
      <c r="H464" s="112">
        <v>7700</v>
      </c>
      <c r="I464" s="112">
        <v>10000</v>
      </c>
      <c r="J464" s="112">
        <v>10000</v>
      </c>
      <c r="K464" s="112">
        <v>10000</v>
      </c>
      <c r="L464" s="112">
        <v>10000</v>
      </c>
    </row>
    <row r="465" spans="1:12" ht="15.75" customHeight="1">
      <c r="A465" s="182" t="s">
        <v>80</v>
      </c>
      <c r="B465" s="182"/>
      <c r="C465" s="182"/>
      <c r="D465" s="108" t="s">
        <v>17</v>
      </c>
      <c r="E465" s="108"/>
      <c r="F465" s="110">
        <f aca="true" t="shared" si="262" ref="F465:L465">F466</f>
        <v>0</v>
      </c>
      <c r="G465" s="110">
        <f t="shared" si="262"/>
        <v>0</v>
      </c>
      <c r="H465" s="110">
        <f t="shared" si="262"/>
        <v>2000</v>
      </c>
      <c r="I465" s="110">
        <f t="shared" si="262"/>
        <v>9000</v>
      </c>
      <c r="J465" s="110">
        <f t="shared" si="262"/>
        <v>9000</v>
      </c>
      <c r="K465" s="110">
        <f t="shared" si="262"/>
        <v>9000</v>
      </c>
      <c r="L465" s="110">
        <f t="shared" si="262"/>
        <v>9000</v>
      </c>
    </row>
    <row r="466" spans="1:12" ht="12.75" customHeight="1" outlineLevel="1">
      <c r="A466" s="24" t="s">
        <v>244</v>
      </c>
      <c r="B466" s="25">
        <v>630</v>
      </c>
      <c r="C466" s="24"/>
      <c r="D466" s="25"/>
      <c r="E466" s="111" t="s">
        <v>221</v>
      </c>
      <c r="F466" s="112">
        <f aca="true" t="shared" si="263" ref="F466:L467">F467</f>
        <v>0</v>
      </c>
      <c r="G466" s="112">
        <f t="shared" si="263"/>
        <v>0</v>
      </c>
      <c r="H466" s="112">
        <f t="shared" si="263"/>
        <v>2000</v>
      </c>
      <c r="I466" s="112">
        <f t="shared" si="263"/>
        <v>9000</v>
      </c>
      <c r="J466" s="112">
        <f t="shared" si="263"/>
        <v>9000</v>
      </c>
      <c r="K466" s="112">
        <f t="shared" si="263"/>
        <v>9000</v>
      </c>
      <c r="L466" s="112">
        <f t="shared" si="263"/>
        <v>9000</v>
      </c>
    </row>
    <row r="467" spans="1:12" ht="12.75" customHeight="1" outlineLevel="2">
      <c r="A467" s="24" t="s">
        <v>244</v>
      </c>
      <c r="B467" s="25"/>
      <c r="C467" s="25">
        <v>637</v>
      </c>
      <c r="D467" s="25"/>
      <c r="E467" s="23" t="s">
        <v>216</v>
      </c>
      <c r="F467" s="112">
        <f t="shared" si="263"/>
        <v>0</v>
      </c>
      <c r="G467" s="112">
        <f t="shared" si="263"/>
        <v>0</v>
      </c>
      <c r="H467" s="112">
        <f t="shared" si="263"/>
        <v>2000</v>
      </c>
      <c r="I467" s="112">
        <f t="shared" si="263"/>
        <v>9000</v>
      </c>
      <c r="J467" s="112">
        <f t="shared" si="263"/>
        <v>9000</v>
      </c>
      <c r="K467" s="112">
        <f t="shared" si="263"/>
        <v>9000</v>
      </c>
      <c r="L467" s="112">
        <f t="shared" si="263"/>
        <v>9000</v>
      </c>
    </row>
    <row r="468" spans="1:12" ht="12.75" customHeight="1" hidden="1" outlineLevel="3">
      <c r="A468" s="24" t="s">
        <v>244</v>
      </c>
      <c r="B468" s="25"/>
      <c r="C468" s="25"/>
      <c r="D468" s="25">
        <v>637004</v>
      </c>
      <c r="E468" s="23" t="s">
        <v>246</v>
      </c>
      <c r="F468" s="112">
        <v>0</v>
      </c>
      <c r="G468" s="112">
        <v>0</v>
      </c>
      <c r="H468" s="112">
        <v>2000</v>
      </c>
      <c r="I468" s="112">
        <v>9000</v>
      </c>
      <c r="J468" s="112">
        <v>9000</v>
      </c>
      <c r="K468" s="112">
        <v>9000</v>
      </c>
      <c r="L468" s="112">
        <v>9000</v>
      </c>
    </row>
    <row r="469" spans="1:12" ht="15.75" customHeight="1">
      <c r="A469" s="182" t="s">
        <v>306</v>
      </c>
      <c r="B469" s="182"/>
      <c r="C469" s="182"/>
      <c r="D469" s="108" t="s">
        <v>307</v>
      </c>
      <c r="E469" s="108"/>
      <c r="F469" s="110">
        <f aca="true" t="shared" si="264" ref="F469:L471">F470</f>
        <v>211.7</v>
      </c>
      <c r="G469" s="110">
        <f t="shared" si="264"/>
        <v>90</v>
      </c>
      <c r="H469" s="110">
        <f t="shared" si="264"/>
        <v>0</v>
      </c>
      <c r="I469" s="110">
        <f t="shared" si="264"/>
        <v>0</v>
      </c>
      <c r="J469" s="110">
        <f t="shared" si="264"/>
        <v>0</v>
      </c>
      <c r="K469" s="110">
        <f t="shared" si="264"/>
        <v>0</v>
      </c>
      <c r="L469" s="110">
        <f t="shared" si="264"/>
        <v>0</v>
      </c>
    </row>
    <row r="470" spans="1:12" ht="12.75" customHeight="1" outlineLevel="1">
      <c r="A470" s="24" t="s">
        <v>244</v>
      </c>
      <c r="B470" s="25">
        <v>630</v>
      </c>
      <c r="C470" s="24"/>
      <c r="D470" s="25"/>
      <c r="E470" s="111" t="s">
        <v>221</v>
      </c>
      <c r="F470" s="112">
        <f t="shared" si="264"/>
        <v>211.7</v>
      </c>
      <c r="G470" s="112">
        <f t="shared" si="264"/>
        <v>90</v>
      </c>
      <c r="H470" s="112">
        <f t="shared" si="264"/>
        <v>0</v>
      </c>
      <c r="I470" s="112">
        <f t="shared" si="264"/>
        <v>0</v>
      </c>
      <c r="J470" s="112">
        <f t="shared" si="264"/>
        <v>0</v>
      </c>
      <c r="K470" s="112">
        <f t="shared" si="264"/>
        <v>0</v>
      </c>
      <c r="L470" s="112">
        <f t="shared" si="264"/>
        <v>0</v>
      </c>
    </row>
    <row r="471" spans="1:12" ht="12.75" customHeight="1" outlineLevel="2">
      <c r="A471" s="24" t="s">
        <v>244</v>
      </c>
      <c r="B471" s="25"/>
      <c r="C471" s="25">
        <v>633</v>
      </c>
      <c r="D471" s="25"/>
      <c r="E471" s="111" t="s">
        <v>207</v>
      </c>
      <c r="F471" s="112">
        <f t="shared" si="264"/>
        <v>211.7</v>
      </c>
      <c r="G471" s="112">
        <f t="shared" si="264"/>
        <v>90</v>
      </c>
      <c r="H471" s="112">
        <f t="shared" si="264"/>
        <v>0</v>
      </c>
      <c r="I471" s="112">
        <f t="shared" si="264"/>
        <v>0</v>
      </c>
      <c r="J471" s="112">
        <f t="shared" si="264"/>
        <v>0</v>
      </c>
      <c r="K471" s="112">
        <f t="shared" si="264"/>
        <v>0</v>
      </c>
      <c r="L471" s="112">
        <f t="shared" si="264"/>
        <v>0</v>
      </c>
    </row>
    <row r="472" spans="1:12" ht="12.75" customHeight="1" hidden="1" outlineLevel="3">
      <c r="A472" s="24" t="s">
        <v>244</v>
      </c>
      <c r="B472" s="25"/>
      <c r="C472" s="25"/>
      <c r="D472" s="25">
        <v>633006</v>
      </c>
      <c r="E472" s="23" t="s">
        <v>308</v>
      </c>
      <c r="F472" s="112">
        <v>211.7</v>
      </c>
      <c r="G472" s="112">
        <v>90</v>
      </c>
      <c r="H472" s="112">
        <v>0</v>
      </c>
      <c r="I472" s="112">
        <v>0</v>
      </c>
      <c r="J472" s="112">
        <v>0</v>
      </c>
      <c r="K472" s="112">
        <v>0</v>
      </c>
      <c r="L472" s="112">
        <v>0</v>
      </c>
    </row>
    <row r="473" spans="1:12" ht="12.75" customHeight="1">
      <c r="A473" s="33"/>
      <c r="B473" s="34"/>
      <c r="C473" s="34"/>
      <c r="D473" s="34"/>
      <c r="E473" s="36"/>
      <c r="F473" s="125"/>
      <c r="G473" s="125"/>
      <c r="H473" s="125"/>
      <c r="I473" s="125"/>
      <c r="J473" s="125"/>
      <c r="K473" s="125"/>
      <c r="L473" s="125"/>
    </row>
    <row r="474" spans="1:12" ht="18.75">
      <c r="A474" s="171" t="s">
        <v>175</v>
      </c>
      <c r="B474" s="171"/>
      <c r="C474" s="171"/>
      <c r="D474" s="171"/>
      <c r="E474" s="171"/>
      <c r="F474" s="119">
        <f aca="true" t="shared" si="265" ref="F474:L474">F475</f>
        <v>408947.44000000006</v>
      </c>
      <c r="G474" s="119">
        <f t="shared" si="265"/>
        <v>401383.8300000001</v>
      </c>
      <c r="H474" s="119">
        <f t="shared" si="265"/>
        <v>352050</v>
      </c>
      <c r="I474" s="119">
        <f t="shared" si="265"/>
        <v>360031</v>
      </c>
      <c r="J474" s="119">
        <f t="shared" si="265"/>
        <v>359000</v>
      </c>
      <c r="K474" s="119">
        <f t="shared" si="265"/>
        <v>371120</v>
      </c>
      <c r="L474" s="119">
        <f t="shared" si="265"/>
        <v>383790</v>
      </c>
    </row>
    <row r="475" spans="1:12" ht="15.75">
      <c r="A475" s="172" t="s">
        <v>81</v>
      </c>
      <c r="B475" s="172"/>
      <c r="C475" s="172"/>
      <c r="D475" s="126" t="s">
        <v>28</v>
      </c>
      <c r="E475" s="126"/>
      <c r="F475" s="127">
        <f aca="true" t="shared" si="266" ref="F475:L475">F476+F478+F488+F547+F553</f>
        <v>408947.44000000006</v>
      </c>
      <c r="G475" s="127">
        <f t="shared" si="266"/>
        <v>401383.8300000001</v>
      </c>
      <c r="H475" s="127">
        <f t="shared" si="266"/>
        <v>352050</v>
      </c>
      <c r="I475" s="127">
        <f t="shared" si="266"/>
        <v>360031</v>
      </c>
      <c r="J475" s="127">
        <f t="shared" si="266"/>
        <v>359000</v>
      </c>
      <c r="K475" s="127">
        <f t="shared" si="266"/>
        <v>371120</v>
      </c>
      <c r="L475" s="127">
        <f t="shared" si="266"/>
        <v>383790</v>
      </c>
    </row>
    <row r="476" spans="1:12" ht="12.75" customHeight="1" outlineLevel="1">
      <c r="A476" s="29" t="s">
        <v>48</v>
      </c>
      <c r="B476" s="30">
        <v>610</v>
      </c>
      <c r="C476" s="29"/>
      <c r="D476" s="30"/>
      <c r="E476" s="111" t="s">
        <v>321</v>
      </c>
      <c r="F476" s="128">
        <f aca="true" t="shared" si="267" ref="F476:L476">F477</f>
        <v>157044.4</v>
      </c>
      <c r="G476" s="128">
        <f t="shared" si="267"/>
        <v>104508.02</v>
      </c>
      <c r="H476" s="128">
        <f t="shared" si="267"/>
        <v>178000</v>
      </c>
      <c r="I476" s="128">
        <f t="shared" si="267"/>
        <v>178000</v>
      </c>
      <c r="J476" s="128">
        <f t="shared" si="267"/>
        <v>187000</v>
      </c>
      <c r="K476" s="128">
        <f t="shared" si="267"/>
        <v>196350</v>
      </c>
      <c r="L476" s="128">
        <f t="shared" si="267"/>
        <v>205700</v>
      </c>
    </row>
    <row r="477" spans="1:12" ht="12.75" customHeight="1" outlineLevel="2">
      <c r="A477" s="29" t="s">
        <v>48</v>
      </c>
      <c r="B477" s="30"/>
      <c r="C477" s="30">
        <v>611</v>
      </c>
      <c r="D477" s="30"/>
      <c r="E477" s="38" t="s">
        <v>0</v>
      </c>
      <c r="F477" s="128">
        <v>157044.4</v>
      </c>
      <c r="G477" s="128">
        <v>104508.02</v>
      </c>
      <c r="H477" s="128">
        <v>178000</v>
      </c>
      <c r="I477" s="128">
        <v>178000</v>
      </c>
      <c r="J477" s="128">
        <v>187000</v>
      </c>
      <c r="K477" s="112">
        <f>ROUND(J477*1.05,0)</f>
        <v>196350</v>
      </c>
      <c r="L477" s="112">
        <f>ROUND(J477*1.1,0)</f>
        <v>205700</v>
      </c>
    </row>
    <row r="478" spans="1:12" ht="12.75" customHeight="1" outlineLevel="1">
      <c r="A478" s="29" t="s">
        <v>48</v>
      </c>
      <c r="B478" s="30">
        <v>620</v>
      </c>
      <c r="C478" s="30"/>
      <c r="D478" s="30"/>
      <c r="E478" s="38" t="s">
        <v>194</v>
      </c>
      <c r="F478" s="128">
        <f aca="true" t="shared" si="268" ref="F478:L478">SUM(F479:F481)</f>
        <v>67979.78</v>
      </c>
      <c r="G478" s="128">
        <f t="shared" si="268"/>
        <v>56364.869999999995</v>
      </c>
      <c r="H478" s="128">
        <f aca="true" t="shared" si="269" ref="H478:I478">SUM(H479:H481)</f>
        <v>67150</v>
      </c>
      <c r="I478" s="128">
        <f t="shared" si="269"/>
        <v>67150</v>
      </c>
      <c r="J478" s="128">
        <f>SUM(J479:J481)</f>
        <v>68400</v>
      </c>
      <c r="K478" s="128">
        <f aca="true" t="shared" si="270" ref="K478">SUM(K479:K481)</f>
        <v>71820</v>
      </c>
      <c r="L478" s="128">
        <f t="shared" si="268"/>
        <v>75240</v>
      </c>
    </row>
    <row r="479" spans="1:12" ht="12.75" customHeight="1" outlineLevel="2">
      <c r="A479" s="29" t="s">
        <v>48</v>
      </c>
      <c r="B479" s="30"/>
      <c r="C479" s="29" t="s">
        <v>178</v>
      </c>
      <c r="D479" s="30"/>
      <c r="E479" s="38" t="s">
        <v>195</v>
      </c>
      <c r="F479" s="128">
        <f>4631.01+15246.1</f>
        <v>19877.11</v>
      </c>
      <c r="G479" s="128">
        <v>9830.23</v>
      </c>
      <c r="H479" s="128">
        <v>10000</v>
      </c>
      <c r="I479" s="128">
        <v>10000</v>
      </c>
      <c r="J479" s="128">
        <v>12000</v>
      </c>
      <c r="K479" s="112">
        <f>ROUND(J479*1.05,0)</f>
        <v>12600</v>
      </c>
      <c r="L479" s="112">
        <f>ROUND(J479*1.1,0)</f>
        <v>13200</v>
      </c>
    </row>
    <row r="480" spans="1:12" ht="12.75" customHeight="1" outlineLevel="2">
      <c r="A480" s="29" t="s">
        <v>48</v>
      </c>
      <c r="B480" s="30"/>
      <c r="C480" s="29" t="s">
        <v>179</v>
      </c>
      <c r="D480" s="30"/>
      <c r="E480" s="38" t="s">
        <v>196</v>
      </c>
      <c r="F480" s="128">
        <v>7454.35</v>
      </c>
      <c r="G480" s="128">
        <v>7199.05</v>
      </c>
      <c r="H480" s="128">
        <v>9100</v>
      </c>
      <c r="I480" s="128">
        <v>9100</v>
      </c>
      <c r="J480" s="128">
        <v>8000</v>
      </c>
      <c r="K480" s="112">
        <f>ROUND(J480*1.05,0)</f>
        <v>8400</v>
      </c>
      <c r="L480" s="112">
        <f>ROUND(J480*1.1,0)</f>
        <v>8800</v>
      </c>
    </row>
    <row r="481" spans="1:12" ht="12.75" customHeight="1" outlineLevel="2">
      <c r="A481" s="29" t="s">
        <v>48</v>
      </c>
      <c r="B481" s="30"/>
      <c r="C481" s="29" t="s">
        <v>180</v>
      </c>
      <c r="D481" s="30"/>
      <c r="E481" s="38" t="s">
        <v>197</v>
      </c>
      <c r="F481" s="128">
        <f aca="true" t="shared" si="271" ref="F481:L481">SUM(F482:F487)</f>
        <v>40648.32</v>
      </c>
      <c r="G481" s="128">
        <f t="shared" si="271"/>
        <v>39335.59</v>
      </c>
      <c r="H481" s="128">
        <f aca="true" t="shared" si="272" ref="H481:I481">SUM(H482:H487)</f>
        <v>48050</v>
      </c>
      <c r="I481" s="128">
        <f t="shared" si="272"/>
        <v>48050</v>
      </c>
      <c r="J481" s="128">
        <f>SUM(J482:J487)</f>
        <v>48400</v>
      </c>
      <c r="K481" s="128">
        <f aca="true" t="shared" si="273" ref="K481">SUM(K482:K487)</f>
        <v>50820</v>
      </c>
      <c r="L481" s="128">
        <f t="shared" si="271"/>
        <v>53240</v>
      </c>
    </row>
    <row r="482" spans="1:12" ht="12.75" customHeight="1" hidden="1" outlineLevel="3">
      <c r="A482" s="29" t="s">
        <v>48</v>
      </c>
      <c r="B482" s="30"/>
      <c r="C482" s="29"/>
      <c r="D482" s="30">
        <v>625001</v>
      </c>
      <c r="E482" s="38" t="s">
        <v>198</v>
      </c>
      <c r="F482" s="128">
        <v>2440.42</v>
      </c>
      <c r="G482" s="128">
        <v>2181.29</v>
      </c>
      <c r="H482" s="128">
        <v>2700</v>
      </c>
      <c r="I482" s="128">
        <v>2700</v>
      </c>
      <c r="J482" s="128">
        <v>2800</v>
      </c>
      <c r="K482" s="112">
        <f>ROUND(J482*1.05,0)</f>
        <v>2940</v>
      </c>
      <c r="L482" s="112">
        <f>ROUND(J482*1.1,0)</f>
        <v>3080</v>
      </c>
    </row>
    <row r="483" spans="1:12" ht="12.75" customHeight="1" hidden="1" outlineLevel="3">
      <c r="A483" s="29" t="s">
        <v>48</v>
      </c>
      <c r="B483" s="30"/>
      <c r="C483" s="29"/>
      <c r="D483" s="30">
        <v>625002</v>
      </c>
      <c r="E483" s="38" t="s">
        <v>199</v>
      </c>
      <c r="F483" s="128">
        <v>21558.44</v>
      </c>
      <c r="G483" s="128">
        <v>22821.63</v>
      </c>
      <c r="H483" s="128">
        <v>27000</v>
      </c>
      <c r="I483" s="128">
        <v>27000</v>
      </c>
      <c r="J483" s="128">
        <v>28000</v>
      </c>
      <c r="K483" s="112">
        <f aca="true" t="shared" si="274" ref="K483:K487">ROUND(J483*1.05,0)</f>
        <v>29400</v>
      </c>
      <c r="L483" s="112">
        <f aca="true" t="shared" si="275" ref="L483:L487">ROUND(J483*1.1,0)</f>
        <v>30800</v>
      </c>
    </row>
    <row r="484" spans="1:12" ht="12.75" customHeight="1" hidden="1" outlineLevel="3">
      <c r="A484" s="29" t="s">
        <v>48</v>
      </c>
      <c r="B484" s="30"/>
      <c r="C484" s="29"/>
      <c r="D484" s="30">
        <v>625003</v>
      </c>
      <c r="E484" s="38" t="s">
        <v>200</v>
      </c>
      <c r="F484" s="128">
        <v>1454.73</v>
      </c>
      <c r="G484" s="128">
        <v>1324.69</v>
      </c>
      <c r="H484" s="128">
        <v>1550</v>
      </c>
      <c r="I484" s="128">
        <v>1550</v>
      </c>
      <c r="J484" s="128">
        <v>1600</v>
      </c>
      <c r="K484" s="112">
        <f t="shared" si="274"/>
        <v>1680</v>
      </c>
      <c r="L484" s="112">
        <f t="shared" si="275"/>
        <v>1760</v>
      </c>
    </row>
    <row r="485" spans="1:12" ht="12.75" customHeight="1" hidden="1" outlineLevel="3">
      <c r="A485" s="29" t="s">
        <v>48</v>
      </c>
      <c r="B485" s="30"/>
      <c r="C485" s="29"/>
      <c r="D485" s="30">
        <v>625004</v>
      </c>
      <c r="E485" s="38" t="s">
        <v>201</v>
      </c>
      <c r="F485" s="128">
        <v>4960.88</v>
      </c>
      <c r="G485" s="128">
        <v>4017.72</v>
      </c>
      <c r="H485" s="128">
        <v>5700</v>
      </c>
      <c r="I485" s="128">
        <v>5700</v>
      </c>
      <c r="J485" s="128">
        <v>4900</v>
      </c>
      <c r="K485" s="112">
        <f t="shared" si="274"/>
        <v>5145</v>
      </c>
      <c r="L485" s="112">
        <f t="shared" si="275"/>
        <v>5390</v>
      </c>
    </row>
    <row r="486" spans="1:12" ht="12.75" customHeight="1" hidden="1" outlineLevel="3">
      <c r="A486" s="29" t="s">
        <v>48</v>
      </c>
      <c r="B486" s="30"/>
      <c r="C486" s="29"/>
      <c r="D486" s="30">
        <v>625005</v>
      </c>
      <c r="E486" s="38" t="s">
        <v>202</v>
      </c>
      <c r="F486" s="128">
        <v>1587.44</v>
      </c>
      <c r="G486" s="128">
        <v>1271.6</v>
      </c>
      <c r="H486" s="128">
        <v>1900</v>
      </c>
      <c r="I486" s="128">
        <v>1900</v>
      </c>
      <c r="J486" s="128">
        <v>1600</v>
      </c>
      <c r="K486" s="112">
        <f t="shared" si="274"/>
        <v>1680</v>
      </c>
      <c r="L486" s="112">
        <f t="shared" si="275"/>
        <v>1760</v>
      </c>
    </row>
    <row r="487" spans="1:12" ht="12.75" customHeight="1" hidden="1" outlineLevel="3">
      <c r="A487" s="29" t="s">
        <v>48</v>
      </c>
      <c r="B487" s="30"/>
      <c r="C487" s="29"/>
      <c r="D487" s="30">
        <v>625007</v>
      </c>
      <c r="E487" s="38" t="s">
        <v>203</v>
      </c>
      <c r="F487" s="128">
        <v>8646.41</v>
      </c>
      <c r="G487" s="128">
        <v>7718.66</v>
      </c>
      <c r="H487" s="128">
        <v>9200</v>
      </c>
      <c r="I487" s="128">
        <v>9200</v>
      </c>
      <c r="J487" s="128">
        <v>9500</v>
      </c>
      <c r="K487" s="112">
        <f t="shared" si="274"/>
        <v>9975</v>
      </c>
      <c r="L487" s="112">
        <f t="shared" si="275"/>
        <v>10450</v>
      </c>
    </row>
    <row r="488" spans="1:12" ht="12.75" customHeight="1" outlineLevel="1">
      <c r="A488" s="29" t="s">
        <v>48</v>
      </c>
      <c r="B488" s="30">
        <v>630</v>
      </c>
      <c r="C488" s="29"/>
      <c r="D488" s="30"/>
      <c r="E488" s="111" t="s">
        <v>221</v>
      </c>
      <c r="F488" s="128">
        <f aca="true" t="shared" si="276" ref="F488:L488">F489+F491+F503+F513+F519+F527+F529</f>
        <v>167235.86000000002</v>
      </c>
      <c r="G488" s="128">
        <f t="shared" si="276"/>
        <v>191849.71000000002</v>
      </c>
      <c r="H488" s="128">
        <f t="shared" si="276"/>
        <v>102200</v>
      </c>
      <c r="I488" s="128">
        <f t="shared" si="276"/>
        <v>110181</v>
      </c>
      <c r="J488" s="128">
        <f t="shared" si="276"/>
        <v>96800</v>
      </c>
      <c r="K488" s="128">
        <f t="shared" si="276"/>
        <v>96250</v>
      </c>
      <c r="L488" s="128">
        <f t="shared" si="276"/>
        <v>96250</v>
      </c>
    </row>
    <row r="489" spans="1:12" ht="12.75" customHeight="1" outlineLevel="2">
      <c r="A489" s="29" t="s">
        <v>48</v>
      </c>
      <c r="B489" s="30"/>
      <c r="C489" s="29" t="s">
        <v>222</v>
      </c>
      <c r="D489" s="30"/>
      <c r="E489" s="38" t="s">
        <v>1</v>
      </c>
      <c r="F489" s="128">
        <f aca="true" t="shared" si="277" ref="F489:L489">F490</f>
        <v>143.61</v>
      </c>
      <c r="G489" s="128">
        <f t="shared" si="277"/>
        <v>0</v>
      </c>
      <c r="H489" s="128">
        <f t="shared" si="277"/>
        <v>200</v>
      </c>
      <c r="I489" s="128">
        <f t="shared" si="277"/>
        <v>200</v>
      </c>
      <c r="J489" s="128">
        <f t="shared" si="277"/>
        <v>200</v>
      </c>
      <c r="K489" s="128">
        <f t="shared" si="277"/>
        <v>200</v>
      </c>
      <c r="L489" s="128">
        <f t="shared" si="277"/>
        <v>200</v>
      </c>
    </row>
    <row r="490" spans="1:12" ht="12.75" customHeight="1" hidden="1" outlineLevel="3">
      <c r="A490" s="29" t="s">
        <v>48</v>
      </c>
      <c r="B490" s="30"/>
      <c r="C490" s="29"/>
      <c r="D490" s="30">
        <v>631001</v>
      </c>
      <c r="E490" s="38" t="s">
        <v>223</v>
      </c>
      <c r="F490" s="128">
        <v>143.61</v>
      </c>
      <c r="G490" s="128">
        <v>0</v>
      </c>
      <c r="H490" s="128">
        <v>200</v>
      </c>
      <c r="I490" s="128">
        <v>200</v>
      </c>
      <c r="J490" s="128">
        <v>200</v>
      </c>
      <c r="K490" s="128">
        <v>200</v>
      </c>
      <c r="L490" s="128">
        <v>200</v>
      </c>
    </row>
    <row r="491" spans="1:12" ht="12.75" customHeight="1" outlineLevel="2" collapsed="1">
      <c r="A491" s="29" t="s">
        <v>48</v>
      </c>
      <c r="B491" s="30"/>
      <c r="C491" s="29" t="s">
        <v>192</v>
      </c>
      <c r="D491" s="30"/>
      <c r="E491" s="38" t="s">
        <v>204</v>
      </c>
      <c r="F491" s="128">
        <f>SUM(F492:F502)</f>
        <v>60177.22</v>
      </c>
      <c r="G491" s="128">
        <f>SUM(G492:G502)</f>
        <v>72306.05</v>
      </c>
      <c r="H491" s="128">
        <f aca="true" t="shared" si="278" ref="H491:I491">SUM(H492:H502)</f>
        <v>31900</v>
      </c>
      <c r="I491" s="128">
        <f t="shared" si="278"/>
        <v>32100</v>
      </c>
      <c r="J491" s="128">
        <f>SUM(J492:J502)</f>
        <v>32900</v>
      </c>
      <c r="K491" s="128">
        <f aca="true" t="shared" si="279" ref="K491">SUM(K492:K502)</f>
        <v>32900</v>
      </c>
      <c r="L491" s="128">
        <f>SUM(L492:L502)</f>
        <v>32900</v>
      </c>
    </row>
    <row r="492" spans="1:12" ht="12.75" customHeight="1" hidden="1" outlineLevel="3">
      <c r="A492" s="29" t="s">
        <v>48</v>
      </c>
      <c r="B492" s="30"/>
      <c r="C492" s="29"/>
      <c r="D492" s="30">
        <v>632001</v>
      </c>
      <c r="E492" s="38" t="s">
        <v>291</v>
      </c>
      <c r="F492" s="128">
        <v>5870.11</v>
      </c>
      <c r="G492" s="128">
        <v>8341.81</v>
      </c>
      <c r="H492" s="128">
        <f>800+450+3850+3900</f>
        <v>9000</v>
      </c>
      <c r="I492" s="128">
        <f>800+450+3850+3900</f>
        <v>9000</v>
      </c>
      <c r="J492" s="128">
        <f>800+450+3850+3900</f>
        <v>9000</v>
      </c>
      <c r="K492" s="128">
        <f>800+450+3850+3900</f>
        <v>9000</v>
      </c>
      <c r="L492" s="128">
        <f>800+450+3850+3900</f>
        <v>9000</v>
      </c>
    </row>
    <row r="493" spans="1:12" ht="12.75" customHeight="1" hidden="1" outlineLevel="3">
      <c r="A493" s="29" t="s">
        <v>48</v>
      </c>
      <c r="B493" s="30"/>
      <c r="C493" s="29"/>
      <c r="D493" s="30">
        <v>632001</v>
      </c>
      <c r="E493" s="38" t="s">
        <v>292</v>
      </c>
      <c r="F493" s="128">
        <v>5844.18</v>
      </c>
      <c r="G493" s="128">
        <v>8772.34</v>
      </c>
      <c r="H493" s="128">
        <f>4100+800+3700</f>
        <v>8600</v>
      </c>
      <c r="I493" s="128">
        <f>4100+800+3700</f>
        <v>8600</v>
      </c>
      <c r="J493" s="128">
        <f>4100+800+3700</f>
        <v>8600</v>
      </c>
      <c r="K493" s="128">
        <f>4100+800+3700</f>
        <v>8600</v>
      </c>
      <c r="L493" s="128">
        <f>4100+800+3700</f>
        <v>8600</v>
      </c>
    </row>
    <row r="494" spans="1:12" ht="12.75" customHeight="1" hidden="1" outlineLevel="3">
      <c r="A494" s="29" t="s">
        <v>48</v>
      </c>
      <c r="B494" s="30"/>
      <c r="C494" s="29"/>
      <c r="D494" s="30">
        <v>632001</v>
      </c>
      <c r="E494" s="38" t="s">
        <v>297</v>
      </c>
      <c r="F494" s="128">
        <v>8563.48</v>
      </c>
      <c r="G494" s="128">
        <v>8795.3</v>
      </c>
      <c r="H494" s="128">
        <v>0</v>
      </c>
      <c r="I494" s="128">
        <v>0</v>
      </c>
      <c r="J494" s="128">
        <v>0</v>
      </c>
      <c r="K494" s="128">
        <v>0</v>
      </c>
      <c r="L494" s="128">
        <v>0</v>
      </c>
    </row>
    <row r="495" spans="1:12" ht="12.75" customHeight="1" hidden="1" outlineLevel="3">
      <c r="A495" s="29" t="s">
        <v>103</v>
      </c>
      <c r="B495" s="30"/>
      <c r="C495" s="29"/>
      <c r="D495" s="30">
        <v>632001</v>
      </c>
      <c r="E495" s="38" t="s">
        <v>294</v>
      </c>
      <c r="F495" s="128">
        <v>26745.17</v>
      </c>
      <c r="G495" s="128">
        <v>31176.01</v>
      </c>
      <c r="H495" s="128">
        <v>0</v>
      </c>
      <c r="I495" s="128">
        <v>0</v>
      </c>
      <c r="J495" s="128">
        <v>0</v>
      </c>
      <c r="K495" s="128">
        <v>0</v>
      </c>
      <c r="L495" s="128">
        <v>0</v>
      </c>
    </row>
    <row r="496" spans="1:12" ht="12.75" customHeight="1" hidden="1" outlineLevel="3">
      <c r="A496" s="29" t="s">
        <v>98</v>
      </c>
      <c r="B496" s="30"/>
      <c r="C496" s="29"/>
      <c r="D496" s="30">
        <v>632001</v>
      </c>
      <c r="E496" s="38" t="s">
        <v>295</v>
      </c>
      <c r="F496" s="128">
        <v>1022.67</v>
      </c>
      <c r="G496" s="128">
        <v>579.8</v>
      </c>
      <c r="H496" s="128">
        <v>0</v>
      </c>
      <c r="I496" s="128">
        <v>0</v>
      </c>
      <c r="J496" s="128">
        <v>0</v>
      </c>
      <c r="K496" s="128">
        <v>0</v>
      </c>
      <c r="L496" s="128">
        <v>0</v>
      </c>
    </row>
    <row r="497" spans="1:12" ht="12.75" customHeight="1" hidden="1" outlineLevel="3">
      <c r="A497" s="29" t="s">
        <v>48</v>
      </c>
      <c r="B497" s="30"/>
      <c r="C497" s="29"/>
      <c r="D497" s="30">
        <v>632002</v>
      </c>
      <c r="E497" s="38" t="s">
        <v>205</v>
      </c>
      <c r="F497" s="128">
        <v>1167.88</v>
      </c>
      <c r="G497" s="128">
        <v>1486.61</v>
      </c>
      <c r="H497" s="128">
        <v>1800</v>
      </c>
      <c r="I497" s="128">
        <v>1800</v>
      </c>
      <c r="J497" s="128">
        <v>1800</v>
      </c>
      <c r="K497" s="128">
        <v>1800</v>
      </c>
      <c r="L497" s="128">
        <v>1800</v>
      </c>
    </row>
    <row r="498" spans="1:12" ht="12.75" customHeight="1" hidden="1" outlineLevel="3">
      <c r="A498" s="29" t="s">
        <v>98</v>
      </c>
      <c r="B498" s="30"/>
      <c r="C498" s="29"/>
      <c r="D498" s="30">
        <v>632002</v>
      </c>
      <c r="E498" s="38" t="s">
        <v>296</v>
      </c>
      <c r="F498" s="128">
        <v>50.54</v>
      </c>
      <c r="G498" s="128">
        <v>207.79</v>
      </c>
      <c r="H498" s="128">
        <v>0</v>
      </c>
      <c r="I498" s="128">
        <v>0</v>
      </c>
      <c r="J498" s="128">
        <v>0</v>
      </c>
      <c r="K498" s="128">
        <v>0</v>
      </c>
      <c r="L498" s="128">
        <v>0</v>
      </c>
    </row>
    <row r="499" spans="1:12" ht="12.75" customHeight="1" hidden="1" outlineLevel="3">
      <c r="A499" s="29" t="s">
        <v>48</v>
      </c>
      <c r="B499" s="30"/>
      <c r="C499" s="29"/>
      <c r="D499" s="30">
        <v>632003</v>
      </c>
      <c r="E499" s="38" t="s">
        <v>206</v>
      </c>
      <c r="F499" s="128">
        <f>3846.5-900.86</f>
        <v>2945.64</v>
      </c>
      <c r="G499" s="128">
        <v>3931.02</v>
      </c>
      <c r="H499" s="128">
        <v>8000</v>
      </c>
      <c r="I499" s="128">
        <v>0</v>
      </c>
      <c r="J499" s="128">
        <v>0</v>
      </c>
      <c r="K499" s="128">
        <v>0</v>
      </c>
      <c r="L499" s="128">
        <v>0</v>
      </c>
    </row>
    <row r="500" spans="1:12" ht="12.75" customHeight="1" hidden="1" outlineLevel="3">
      <c r="A500" s="29" t="s">
        <v>48</v>
      </c>
      <c r="B500" s="30"/>
      <c r="C500" s="29"/>
      <c r="D500" s="30">
        <v>632003</v>
      </c>
      <c r="E500" s="38" t="s">
        <v>293</v>
      </c>
      <c r="F500" s="128">
        <v>7967.55</v>
      </c>
      <c r="G500" s="128">
        <v>9015.37</v>
      </c>
      <c r="H500" s="128">
        <v>4000</v>
      </c>
      <c r="I500" s="128">
        <v>10000</v>
      </c>
      <c r="J500" s="128">
        <v>10000</v>
      </c>
      <c r="K500" s="128">
        <v>10000</v>
      </c>
      <c r="L500" s="128">
        <v>10000</v>
      </c>
    </row>
    <row r="501" spans="1:12" ht="12.75" customHeight="1" hidden="1" outlineLevel="3">
      <c r="A501" s="29" t="s">
        <v>48</v>
      </c>
      <c r="B501" s="30"/>
      <c r="C501" s="29"/>
      <c r="D501" s="30">
        <v>632004</v>
      </c>
      <c r="E501" s="38" t="s">
        <v>342</v>
      </c>
      <c r="F501" s="128">
        <v>0</v>
      </c>
      <c r="G501" s="128">
        <v>0</v>
      </c>
      <c r="H501" s="128">
        <v>500</v>
      </c>
      <c r="I501" s="128">
        <v>500</v>
      </c>
      <c r="J501" s="128">
        <v>1300</v>
      </c>
      <c r="K501" s="128">
        <v>1300</v>
      </c>
      <c r="L501" s="128">
        <v>1300</v>
      </c>
    </row>
    <row r="502" spans="1:12" ht="12.75" customHeight="1" hidden="1" outlineLevel="3">
      <c r="A502" s="29" t="s">
        <v>48</v>
      </c>
      <c r="B502" s="30"/>
      <c r="C502" s="29"/>
      <c r="D502" s="30">
        <v>632005</v>
      </c>
      <c r="E502" s="38" t="s">
        <v>481</v>
      </c>
      <c r="F502" s="128">
        <v>0</v>
      </c>
      <c r="G502" s="128">
        <v>0</v>
      </c>
      <c r="H502" s="128">
        <v>0</v>
      </c>
      <c r="I502" s="128">
        <v>2200</v>
      </c>
      <c r="J502" s="128">
        <v>2200</v>
      </c>
      <c r="K502" s="128">
        <v>2200</v>
      </c>
      <c r="L502" s="128">
        <v>2200</v>
      </c>
    </row>
    <row r="503" spans="1:12" ht="12.75" customHeight="1" outlineLevel="2" collapsed="1">
      <c r="A503" s="29" t="s">
        <v>48</v>
      </c>
      <c r="B503" s="30"/>
      <c r="C503" s="29" t="s">
        <v>183</v>
      </c>
      <c r="D503" s="30"/>
      <c r="E503" s="38" t="s">
        <v>207</v>
      </c>
      <c r="F503" s="128">
        <f aca="true" t="shared" si="280" ref="F503:L503">SUM(F504:F512)</f>
        <v>26900.299999999996</v>
      </c>
      <c r="G503" s="128">
        <f t="shared" si="280"/>
        <v>15366.89</v>
      </c>
      <c r="H503" s="128">
        <f t="shared" si="280"/>
        <v>11100</v>
      </c>
      <c r="I503" s="128">
        <f t="shared" si="280"/>
        <v>15000</v>
      </c>
      <c r="J503" s="128">
        <f t="shared" si="280"/>
        <v>13000</v>
      </c>
      <c r="K503" s="128">
        <f t="shared" si="280"/>
        <v>13000</v>
      </c>
      <c r="L503" s="128">
        <f t="shared" si="280"/>
        <v>13000</v>
      </c>
    </row>
    <row r="504" spans="1:12" ht="12.75" customHeight="1" hidden="1" outlineLevel="3">
      <c r="A504" s="29" t="s">
        <v>48</v>
      </c>
      <c r="B504" s="30"/>
      <c r="C504" s="29"/>
      <c r="D504" s="30">
        <v>633001</v>
      </c>
      <c r="E504" s="38" t="s">
        <v>236</v>
      </c>
      <c r="F504" s="128">
        <v>17434.42</v>
      </c>
      <c r="G504" s="128">
        <v>3804.96</v>
      </c>
      <c r="H504" s="128">
        <v>2000</v>
      </c>
      <c r="I504" s="128">
        <v>3300</v>
      </c>
      <c r="J504" s="128">
        <v>2000</v>
      </c>
      <c r="K504" s="128">
        <v>2000</v>
      </c>
      <c r="L504" s="128">
        <v>2000</v>
      </c>
    </row>
    <row r="505" spans="1:12" ht="12.75" customHeight="1" hidden="1" outlineLevel="3">
      <c r="A505" s="29" t="s">
        <v>48</v>
      </c>
      <c r="B505" s="30"/>
      <c r="C505" s="29"/>
      <c r="D505" s="30">
        <v>633003</v>
      </c>
      <c r="E505" s="38" t="s">
        <v>452</v>
      </c>
      <c r="F505" s="128">
        <v>0</v>
      </c>
      <c r="G505" s="128">
        <v>855.96</v>
      </c>
      <c r="H505" s="128">
        <v>200</v>
      </c>
      <c r="I505" s="128">
        <v>300</v>
      </c>
      <c r="J505" s="128">
        <v>200</v>
      </c>
      <c r="K505" s="128">
        <v>200</v>
      </c>
      <c r="L505" s="128">
        <v>200</v>
      </c>
    </row>
    <row r="506" spans="1:12" ht="12.75" customHeight="1" hidden="1" outlineLevel="3">
      <c r="A506" s="29" t="s">
        <v>48</v>
      </c>
      <c r="B506" s="30"/>
      <c r="C506" s="29"/>
      <c r="D506" s="30">
        <v>633004</v>
      </c>
      <c r="E506" s="38" t="s">
        <v>229</v>
      </c>
      <c r="F506" s="128">
        <v>2039.07</v>
      </c>
      <c r="G506" s="128">
        <v>0</v>
      </c>
      <c r="H506" s="128">
        <v>500</v>
      </c>
      <c r="I506" s="128">
        <v>2500</v>
      </c>
      <c r="J506" s="128">
        <v>2000</v>
      </c>
      <c r="K506" s="128">
        <v>2000</v>
      </c>
      <c r="L506" s="128">
        <v>2000</v>
      </c>
    </row>
    <row r="507" spans="1:12" ht="12.75" customHeight="1" hidden="1" outlineLevel="3">
      <c r="A507" s="29" t="s">
        <v>48</v>
      </c>
      <c r="B507" s="30"/>
      <c r="C507" s="29"/>
      <c r="D507" s="30">
        <v>633006</v>
      </c>
      <c r="E507" s="38" t="s">
        <v>208</v>
      </c>
      <c r="F507" s="128">
        <f>6000.76+6.63</f>
        <v>6007.39</v>
      </c>
      <c r="G507" s="128">
        <f>9426.75+43.8</f>
        <v>9470.55</v>
      </c>
      <c r="H507" s="128">
        <v>8000</v>
      </c>
      <c r="I507" s="128">
        <v>8000</v>
      </c>
      <c r="J507" s="128">
        <v>8000</v>
      </c>
      <c r="K507" s="128">
        <v>8000</v>
      </c>
      <c r="L507" s="128">
        <v>8000</v>
      </c>
    </row>
    <row r="508" spans="1:12" ht="12.75" customHeight="1" hidden="1" outlineLevel="3">
      <c r="A508" s="29" t="s">
        <v>48</v>
      </c>
      <c r="B508" s="30"/>
      <c r="C508" s="29"/>
      <c r="D508" s="30">
        <v>633009</v>
      </c>
      <c r="E508" s="38" t="s">
        <v>383</v>
      </c>
      <c r="F508" s="128">
        <v>478.71</v>
      </c>
      <c r="G508" s="128">
        <v>377.34</v>
      </c>
      <c r="H508" s="128">
        <v>200</v>
      </c>
      <c r="I508" s="128">
        <v>700</v>
      </c>
      <c r="J508" s="128">
        <v>600</v>
      </c>
      <c r="K508" s="128">
        <v>600</v>
      </c>
      <c r="L508" s="128">
        <v>600</v>
      </c>
    </row>
    <row r="509" spans="1:12" ht="12.75" customHeight="1" hidden="1" outlineLevel="3">
      <c r="A509" s="29" t="s">
        <v>48</v>
      </c>
      <c r="B509" s="30"/>
      <c r="C509" s="29"/>
      <c r="D509" s="30">
        <v>633010</v>
      </c>
      <c r="E509" s="38" t="s">
        <v>384</v>
      </c>
      <c r="F509" s="128">
        <v>99.6</v>
      </c>
      <c r="G509" s="128">
        <v>15.91</v>
      </c>
      <c r="H509" s="128">
        <v>200</v>
      </c>
      <c r="I509" s="128">
        <v>200</v>
      </c>
      <c r="J509" s="128">
        <v>200</v>
      </c>
      <c r="K509" s="128">
        <v>200</v>
      </c>
      <c r="L509" s="128">
        <v>200</v>
      </c>
    </row>
    <row r="510" spans="1:12" ht="12.75" customHeight="1" hidden="1" outlineLevel="3">
      <c r="A510" s="29" t="s">
        <v>48</v>
      </c>
      <c r="B510" s="30"/>
      <c r="C510" s="29"/>
      <c r="D510" s="30">
        <v>633013</v>
      </c>
      <c r="E510" s="38" t="s">
        <v>344</v>
      </c>
      <c r="F510" s="128">
        <f>768.84+58.8</f>
        <v>827.64</v>
      </c>
      <c r="G510" s="128">
        <v>374.99</v>
      </c>
      <c r="H510" s="128">
        <v>0</v>
      </c>
      <c r="I510" s="128">
        <v>0</v>
      </c>
      <c r="J510" s="128">
        <v>0</v>
      </c>
      <c r="K510" s="128">
        <v>0</v>
      </c>
      <c r="L510" s="128">
        <v>0</v>
      </c>
    </row>
    <row r="511" spans="1:12" ht="12.75" customHeight="1" hidden="1" outlineLevel="3">
      <c r="A511" s="29" t="s">
        <v>48</v>
      </c>
      <c r="B511" s="30"/>
      <c r="C511" s="29"/>
      <c r="D511" s="30">
        <v>633015</v>
      </c>
      <c r="E511" s="38" t="s">
        <v>385</v>
      </c>
      <c r="F511" s="128">
        <v>0.64</v>
      </c>
      <c r="G511" s="128">
        <v>0</v>
      </c>
      <c r="H511" s="128">
        <v>0</v>
      </c>
      <c r="I511" s="128">
        <v>0</v>
      </c>
      <c r="J511" s="128">
        <v>0</v>
      </c>
      <c r="K511" s="128">
        <v>0</v>
      </c>
      <c r="L511" s="128">
        <v>0</v>
      </c>
    </row>
    <row r="512" spans="1:12" ht="12.75" customHeight="1" hidden="1" outlineLevel="3">
      <c r="A512" s="29" t="s">
        <v>48</v>
      </c>
      <c r="B512" s="30"/>
      <c r="C512" s="29"/>
      <c r="D512" s="30">
        <v>633016</v>
      </c>
      <c r="E512" s="38" t="s">
        <v>4</v>
      </c>
      <c r="F512" s="128">
        <v>12.83</v>
      </c>
      <c r="G512" s="128">
        <f>152.78+314.4</f>
        <v>467.17999999999995</v>
      </c>
      <c r="H512" s="128">
        <v>0</v>
      </c>
      <c r="I512" s="128">
        <v>0</v>
      </c>
      <c r="J512" s="128">
        <v>0</v>
      </c>
      <c r="K512" s="128">
        <v>0</v>
      </c>
      <c r="L512" s="128">
        <v>0</v>
      </c>
    </row>
    <row r="513" spans="1:12" ht="12.75" outlineLevel="2" collapsed="1">
      <c r="A513" s="29" t="s">
        <v>48</v>
      </c>
      <c r="B513" s="30"/>
      <c r="C513" s="29" t="s">
        <v>187</v>
      </c>
      <c r="D513" s="30"/>
      <c r="E513" s="111" t="s">
        <v>347</v>
      </c>
      <c r="F513" s="128">
        <f aca="true" t="shared" si="281" ref="F513:L513">SUM(F514:F518)</f>
        <v>4449.16</v>
      </c>
      <c r="G513" s="128">
        <f t="shared" si="281"/>
        <v>5170.66</v>
      </c>
      <c r="H513" s="128">
        <f aca="true" t="shared" si="282" ref="H513:I513">SUM(H514:H518)</f>
        <v>1900</v>
      </c>
      <c r="I513" s="128">
        <f t="shared" si="282"/>
        <v>1900</v>
      </c>
      <c r="J513" s="128">
        <f>SUM(J514:J518)</f>
        <v>2450</v>
      </c>
      <c r="K513" s="128">
        <f aca="true" t="shared" si="283" ref="K513">SUM(K514:K518)</f>
        <v>1900</v>
      </c>
      <c r="L513" s="128">
        <f t="shared" si="281"/>
        <v>1900</v>
      </c>
    </row>
    <row r="514" spans="1:12" ht="12.75" hidden="1" outlineLevel="3">
      <c r="A514" s="29" t="s">
        <v>48</v>
      </c>
      <c r="B514" s="30"/>
      <c r="C514" s="29"/>
      <c r="D514" s="30">
        <v>634001</v>
      </c>
      <c r="E514" s="38" t="s">
        <v>386</v>
      </c>
      <c r="F514" s="128">
        <v>1038.66</v>
      </c>
      <c r="G514" s="128">
        <v>1156.18</v>
      </c>
      <c r="H514" s="128">
        <v>1000</v>
      </c>
      <c r="I514" s="128">
        <v>1000</v>
      </c>
      <c r="J514" s="128">
        <v>1000</v>
      </c>
      <c r="K514" s="128">
        <v>1000</v>
      </c>
      <c r="L514" s="128">
        <v>1000</v>
      </c>
    </row>
    <row r="515" spans="1:12" ht="12.75" hidden="1" outlineLevel="3">
      <c r="A515" s="29" t="s">
        <v>48</v>
      </c>
      <c r="B515" s="30"/>
      <c r="C515" s="29"/>
      <c r="D515" s="30">
        <v>634002</v>
      </c>
      <c r="E515" s="38" t="s">
        <v>232</v>
      </c>
      <c r="F515" s="128">
        <v>1030.61</v>
      </c>
      <c r="G515" s="128">
        <v>843.02</v>
      </c>
      <c r="H515" s="128">
        <v>500</v>
      </c>
      <c r="I515" s="128">
        <v>500</v>
      </c>
      <c r="J515" s="128">
        <v>1000</v>
      </c>
      <c r="K515" s="128">
        <v>500</v>
      </c>
      <c r="L515" s="128">
        <v>500</v>
      </c>
    </row>
    <row r="516" spans="1:12" ht="12.75" hidden="1" outlineLevel="3">
      <c r="A516" s="29" t="s">
        <v>48</v>
      </c>
      <c r="B516" s="30"/>
      <c r="C516" s="29"/>
      <c r="D516" s="30">
        <v>634003</v>
      </c>
      <c r="E516" s="38" t="s">
        <v>387</v>
      </c>
      <c r="F516" s="128">
        <v>847.89</v>
      </c>
      <c r="G516" s="128">
        <v>1249.86</v>
      </c>
      <c r="H516" s="128">
        <v>350</v>
      </c>
      <c r="I516" s="128">
        <v>350</v>
      </c>
      <c r="J516" s="128">
        <v>400</v>
      </c>
      <c r="K516" s="128">
        <v>350</v>
      </c>
      <c r="L516" s="128">
        <v>350</v>
      </c>
    </row>
    <row r="517" spans="1:12" ht="12.75" hidden="1" outlineLevel="3">
      <c r="A517" s="29" t="s">
        <v>48</v>
      </c>
      <c r="B517" s="30"/>
      <c r="C517" s="29"/>
      <c r="D517" s="30">
        <v>634004</v>
      </c>
      <c r="E517" s="38" t="s">
        <v>388</v>
      </c>
      <c r="F517" s="128">
        <v>1532</v>
      </c>
      <c r="G517" s="128">
        <v>1921.6</v>
      </c>
      <c r="H517" s="128">
        <v>0</v>
      </c>
      <c r="I517" s="128">
        <v>0</v>
      </c>
      <c r="J517" s="128">
        <v>0</v>
      </c>
      <c r="K517" s="128">
        <v>0</v>
      </c>
      <c r="L517" s="128">
        <v>0</v>
      </c>
    </row>
    <row r="518" spans="1:12" ht="12.75" hidden="1" outlineLevel="3">
      <c r="A518" s="29" t="s">
        <v>48</v>
      </c>
      <c r="B518" s="30"/>
      <c r="C518" s="29"/>
      <c r="D518" s="30">
        <v>634005</v>
      </c>
      <c r="E518" s="38" t="s">
        <v>389</v>
      </c>
      <c r="F518" s="128">
        <v>0</v>
      </c>
      <c r="G518" s="128">
        <v>0</v>
      </c>
      <c r="H518" s="128">
        <v>50</v>
      </c>
      <c r="I518" s="128">
        <v>50</v>
      </c>
      <c r="J518" s="128">
        <v>50</v>
      </c>
      <c r="K518" s="128">
        <v>50</v>
      </c>
      <c r="L518" s="128">
        <v>50</v>
      </c>
    </row>
    <row r="519" spans="1:12" ht="12.75" customHeight="1" outlineLevel="2" collapsed="1">
      <c r="A519" s="29" t="s">
        <v>48</v>
      </c>
      <c r="B519" s="30"/>
      <c r="C519" s="29" t="s">
        <v>185</v>
      </c>
      <c r="D519" s="30"/>
      <c r="E519" s="38" t="s">
        <v>211</v>
      </c>
      <c r="F519" s="128">
        <f aca="true" t="shared" si="284" ref="F519:L519">SUM(F520:F526)</f>
        <v>11297.33</v>
      </c>
      <c r="G519" s="128">
        <f t="shared" si="284"/>
        <v>13242.870000000003</v>
      </c>
      <c r="H519" s="128">
        <f aca="true" t="shared" si="285" ref="H519:I519">SUM(H520:H526)</f>
        <v>5300</v>
      </c>
      <c r="I519" s="128">
        <f t="shared" si="285"/>
        <v>5500</v>
      </c>
      <c r="J519" s="128">
        <f t="shared" si="284"/>
        <v>3100</v>
      </c>
      <c r="K519" s="128">
        <f aca="true" t="shared" si="286" ref="K519">SUM(K520:K526)</f>
        <v>3100</v>
      </c>
      <c r="L519" s="128">
        <f t="shared" si="284"/>
        <v>3100</v>
      </c>
    </row>
    <row r="520" spans="1:12" ht="12.75" customHeight="1" hidden="1" outlineLevel="3">
      <c r="A520" s="29" t="s">
        <v>48</v>
      </c>
      <c r="B520" s="30"/>
      <c r="C520" s="29"/>
      <c r="D520" s="30">
        <v>635001</v>
      </c>
      <c r="E520" s="111" t="s">
        <v>372</v>
      </c>
      <c r="F520" s="128">
        <v>20.02</v>
      </c>
      <c r="G520" s="128">
        <v>384</v>
      </c>
      <c r="H520" s="128">
        <v>200</v>
      </c>
      <c r="I520" s="128">
        <v>200</v>
      </c>
      <c r="J520" s="128">
        <v>200</v>
      </c>
      <c r="K520" s="128">
        <v>200</v>
      </c>
      <c r="L520" s="128">
        <v>200</v>
      </c>
    </row>
    <row r="521" spans="1:12" ht="12.75" customHeight="1" hidden="1" outlineLevel="3">
      <c r="A521" s="29" t="s">
        <v>48</v>
      </c>
      <c r="B521" s="30"/>
      <c r="C521" s="29"/>
      <c r="D521" s="30">
        <v>635002</v>
      </c>
      <c r="E521" s="111" t="s">
        <v>360</v>
      </c>
      <c r="F521" s="128">
        <v>2025.6</v>
      </c>
      <c r="G521" s="128">
        <v>153.6</v>
      </c>
      <c r="H521" s="128">
        <v>200</v>
      </c>
      <c r="I521" s="128">
        <v>200</v>
      </c>
      <c r="J521" s="128">
        <v>0</v>
      </c>
      <c r="K521" s="128">
        <v>0</v>
      </c>
      <c r="L521" s="128">
        <v>0</v>
      </c>
    </row>
    <row r="522" spans="1:12" ht="12.75" customHeight="1" hidden="1" outlineLevel="3">
      <c r="A522" s="29" t="s">
        <v>48</v>
      </c>
      <c r="B522" s="30"/>
      <c r="C522" s="29"/>
      <c r="D522" s="30">
        <v>635003</v>
      </c>
      <c r="E522" s="38" t="s">
        <v>391</v>
      </c>
      <c r="F522" s="128">
        <v>865.42</v>
      </c>
      <c r="G522" s="128">
        <v>460.8</v>
      </c>
      <c r="H522" s="128">
        <v>300</v>
      </c>
      <c r="I522" s="128">
        <v>500</v>
      </c>
      <c r="J522" s="128">
        <v>300</v>
      </c>
      <c r="K522" s="128">
        <v>300</v>
      </c>
      <c r="L522" s="128">
        <v>300</v>
      </c>
    </row>
    <row r="523" spans="1:12" ht="12.75" customHeight="1" hidden="1" outlineLevel="3">
      <c r="A523" s="29" t="s">
        <v>48</v>
      </c>
      <c r="B523" s="30"/>
      <c r="C523" s="29"/>
      <c r="D523" s="30">
        <v>635004</v>
      </c>
      <c r="E523" s="111" t="s">
        <v>373</v>
      </c>
      <c r="F523" s="128">
        <f>169.42+4981.89</f>
        <v>5151.31</v>
      </c>
      <c r="G523" s="128">
        <v>541.22</v>
      </c>
      <c r="H523" s="128">
        <v>500</v>
      </c>
      <c r="I523" s="128">
        <v>500</v>
      </c>
      <c r="J523" s="128">
        <v>500</v>
      </c>
      <c r="K523" s="128">
        <v>500</v>
      </c>
      <c r="L523" s="128">
        <v>500</v>
      </c>
    </row>
    <row r="524" spans="1:12" ht="12.75" customHeight="1" hidden="1" outlineLevel="3">
      <c r="A524" s="29" t="s">
        <v>48</v>
      </c>
      <c r="B524" s="30"/>
      <c r="C524" s="29"/>
      <c r="D524" s="30">
        <v>635005</v>
      </c>
      <c r="E524" s="38" t="s">
        <v>390</v>
      </c>
      <c r="F524" s="128">
        <v>0</v>
      </c>
      <c r="G524" s="128">
        <v>84</v>
      </c>
      <c r="H524" s="128">
        <v>100</v>
      </c>
      <c r="I524" s="128">
        <v>100</v>
      </c>
      <c r="J524" s="128">
        <v>100</v>
      </c>
      <c r="K524" s="128">
        <v>100</v>
      </c>
      <c r="L524" s="128">
        <v>100</v>
      </c>
    </row>
    <row r="525" spans="1:12" ht="12.75" customHeight="1" hidden="1" outlineLevel="3">
      <c r="A525" s="29" t="s">
        <v>48</v>
      </c>
      <c r="B525" s="30"/>
      <c r="C525" s="29"/>
      <c r="D525" s="30">
        <v>635006</v>
      </c>
      <c r="E525" s="38" t="s">
        <v>224</v>
      </c>
      <c r="F525" s="128">
        <f>2976.31+105.07</f>
        <v>3081.38</v>
      </c>
      <c r="G525" s="128">
        <f>4998.51+4585.78</f>
        <v>9584.29</v>
      </c>
      <c r="H525" s="128">
        <v>4000</v>
      </c>
      <c r="I525" s="128">
        <v>4000</v>
      </c>
      <c r="J525" s="128">
        <v>2000</v>
      </c>
      <c r="K525" s="128">
        <v>2000</v>
      </c>
      <c r="L525" s="128">
        <v>2000</v>
      </c>
    </row>
    <row r="526" spans="1:12" ht="12.75" customHeight="1" hidden="1" outlineLevel="3">
      <c r="A526" s="29" t="s">
        <v>48</v>
      </c>
      <c r="B526" s="30"/>
      <c r="C526" s="29"/>
      <c r="D526" s="30">
        <v>635009</v>
      </c>
      <c r="E526" s="111" t="s">
        <v>376</v>
      </c>
      <c r="F526" s="128">
        <v>153.6</v>
      </c>
      <c r="G526" s="128">
        <v>2034.96</v>
      </c>
      <c r="H526" s="128">
        <v>0</v>
      </c>
      <c r="I526" s="128">
        <v>0</v>
      </c>
      <c r="J526" s="128">
        <v>0</v>
      </c>
      <c r="K526" s="128">
        <v>0</v>
      </c>
      <c r="L526" s="128">
        <v>0</v>
      </c>
    </row>
    <row r="527" spans="1:12" ht="12.75" customHeight="1" outlineLevel="2" collapsed="1">
      <c r="A527" s="29" t="s">
        <v>48</v>
      </c>
      <c r="B527" s="30"/>
      <c r="C527" s="29" t="s">
        <v>212</v>
      </c>
      <c r="D527" s="30"/>
      <c r="E527" s="111" t="s">
        <v>213</v>
      </c>
      <c r="F527" s="128">
        <f aca="true" t="shared" si="287" ref="F527:L527">F528</f>
        <v>208.78</v>
      </c>
      <c r="G527" s="128">
        <f t="shared" si="287"/>
        <v>203.36</v>
      </c>
      <c r="H527" s="128">
        <f t="shared" si="287"/>
        <v>400</v>
      </c>
      <c r="I527" s="128">
        <f t="shared" si="287"/>
        <v>400</v>
      </c>
      <c r="J527" s="128">
        <f t="shared" si="287"/>
        <v>400</v>
      </c>
      <c r="K527" s="128">
        <f t="shared" si="287"/>
        <v>400</v>
      </c>
      <c r="L527" s="128">
        <f t="shared" si="287"/>
        <v>400</v>
      </c>
    </row>
    <row r="528" spans="1:12" s="13" customFormat="1" ht="12.75" customHeight="1" hidden="1" outlineLevel="3">
      <c r="A528" s="24" t="s">
        <v>48</v>
      </c>
      <c r="B528" s="25"/>
      <c r="C528" s="24"/>
      <c r="D528" s="25">
        <v>636002</v>
      </c>
      <c r="E528" s="111" t="s">
        <v>457</v>
      </c>
      <c r="F528" s="112">
        <v>208.78</v>
      </c>
      <c r="G528" s="112">
        <v>203.36</v>
      </c>
      <c r="H528" s="112">
        <v>400</v>
      </c>
      <c r="I528" s="112">
        <v>400</v>
      </c>
      <c r="J528" s="112">
        <v>400</v>
      </c>
      <c r="K528" s="112">
        <v>400</v>
      </c>
      <c r="L528" s="112">
        <v>400</v>
      </c>
    </row>
    <row r="529" spans="1:12" ht="12.75" customHeight="1" outlineLevel="2" collapsed="1">
      <c r="A529" s="29" t="s">
        <v>48</v>
      </c>
      <c r="B529" s="30"/>
      <c r="C529" s="29" t="s">
        <v>177</v>
      </c>
      <c r="D529" s="30"/>
      <c r="E529" s="38" t="s">
        <v>216</v>
      </c>
      <c r="F529" s="128">
        <f aca="true" t="shared" si="288" ref="F529:L529">SUM(F530:F546)</f>
        <v>64059.46</v>
      </c>
      <c r="G529" s="128">
        <f t="shared" si="288"/>
        <v>85559.88</v>
      </c>
      <c r="H529" s="128">
        <f t="shared" si="288"/>
        <v>51400</v>
      </c>
      <c r="I529" s="128">
        <f t="shared" si="288"/>
        <v>55081</v>
      </c>
      <c r="J529" s="128">
        <f t="shared" si="288"/>
        <v>44750</v>
      </c>
      <c r="K529" s="128">
        <f t="shared" si="288"/>
        <v>44750</v>
      </c>
      <c r="L529" s="128">
        <f t="shared" si="288"/>
        <v>44750</v>
      </c>
    </row>
    <row r="530" spans="1:12" ht="12.75" customHeight="1" hidden="1" outlineLevel="3">
      <c r="A530" s="29" t="s">
        <v>48</v>
      </c>
      <c r="B530" s="30"/>
      <c r="C530" s="29"/>
      <c r="D530" s="30">
        <v>637001</v>
      </c>
      <c r="E530" s="38" t="s">
        <v>392</v>
      </c>
      <c r="F530" s="128">
        <v>849</v>
      </c>
      <c r="G530" s="128">
        <v>0</v>
      </c>
      <c r="H530" s="128">
        <v>0</v>
      </c>
      <c r="I530" s="128">
        <v>0</v>
      </c>
      <c r="J530" s="128">
        <v>0</v>
      </c>
      <c r="K530" s="128">
        <v>0</v>
      </c>
      <c r="L530" s="128">
        <v>0</v>
      </c>
    </row>
    <row r="531" spans="1:12" ht="12.75" customHeight="1" hidden="1" outlineLevel="3">
      <c r="A531" s="29" t="s">
        <v>48</v>
      </c>
      <c r="B531" s="30"/>
      <c r="C531" s="29"/>
      <c r="D531" s="30">
        <v>637002</v>
      </c>
      <c r="E531" s="38" t="s">
        <v>393</v>
      </c>
      <c r="F531" s="128">
        <v>20.4</v>
      </c>
      <c r="G531" s="128">
        <v>9226.9</v>
      </c>
      <c r="H531" s="128">
        <v>10000</v>
      </c>
      <c r="I531" s="128">
        <v>10000</v>
      </c>
      <c r="J531" s="128">
        <v>10000</v>
      </c>
      <c r="K531" s="128">
        <v>10000</v>
      </c>
      <c r="L531" s="128">
        <v>10000</v>
      </c>
    </row>
    <row r="532" spans="1:12" ht="12.75" customHeight="1" hidden="1" outlineLevel="3">
      <c r="A532" s="29" t="s">
        <v>48</v>
      </c>
      <c r="B532" s="30"/>
      <c r="C532" s="29"/>
      <c r="D532" s="30">
        <v>637003</v>
      </c>
      <c r="E532" s="38" t="s">
        <v>394</v>
      </c>
      <c r="F532" s="128">
        <v>225.45</v>
      </c>
      <c r="G532" s="128">
        <v>511.2</v>
      </c>
      <c r="H532" s="128">
        <v>1000</v>
      </c>
      <c r="I532" s="128">
        <v>1000</v>
      </c>
      <c r="J532" s="128">
        <v>1000</v>
      </c>
      <c r="K532" s="128">
        <v>1000</v>
      </c>
      <c r="L532" s="128">
        <v>1000</v>
      </c>
    </row>
    <row r="533" spans="1:12" ht="12.75" customHeight="1" hidden="1" outlineLevel="3">
      <c r="A533" s="29" t="s">
        <v>48</v>
      </c>
      <c r="B533" s="30"/>
      <c r="C533" s="29"/>
      <c r="D533" s="30">
        <v>637004</v>
      </c>
      <c r="E533" s="38" t="s">
        <v>218</v>
      </c>
      <c r="F533" s="128">
        <v>9048.96</v>
      </c>
      <c r="G533" s="128">
        <v>8753.1</v>
      </c>
      <c r="H533" s="128">
        <v>5000</v>
      </c>
      <c r="I533" s="128">
        <v>7000</v>
      </c>
      <c r="J533" s="128">
        <v>4000</v>
      </c>
      <c r="K533" s="128">
        <v>4000</v>
      </c>
      <c r="L533" s="128">
        <v>4000</v>
      </c>
    </row>
    <row r="534" spans="1:12" ht="12.75" customHeight="1" hidden="1" outlineLevel="3">
      <c r="A534" s="29" t="s">
        <v>48</v>
      </c>
      <c r="B534" s="30"/>
      <c r="C534" s="29"/>
      <c r="D534" s="30">
        <v>637005</v>
      </c>
      <c r="E534" s="38" t="s">
        <v>366</v>
      </c>
      <c r="F534" s="128">
        <v>15489.57</v>
      </c>
      <c r="G534" s="128">
        <v>24225.58</v>
      </c>
      <c r="H534" s="128">
        <v>5000</v>
      </c>
      <c r="I534" s="128">
        <v>5000</v>
      </c>
      <c r="J534" s="128">
        <v>3000</v>
      </c>
      <c r="K534" s="128">
        <v>3000</v>
      </c>
      <c r="L534" s="128">
        <v>3000</v>
      </c>
    </row>
    <row r="535" spans="1:12" ht="12.75" customHeight="1" hidden="1" outlineLevel="3">
      <c r="A535" s="29" t="s">
        <v>48</v>
      </c>
      <c r="B535" s="30"/>
      <c r="C535" s="29"/>
      <c r="D535" s="30">
        <v>637006</v>
      </c>
      <c r="E535" s="38" t="s">
        <v>395</v>
      </c>
      <c r="F535" s="128">
        <v>0</v>
      </c>
      <c r="G535" s="128">
        <v>166.5</v>
      </c>
      <c r="H535" s="128">
        <v>50</v>
      </c>
      <c r="I535" s="128">
        <v>600</v>
      </c>
      <c r="J535" s="128">
        <v>200</v>
      </c>
      <c r="K535" s="128">
        <v>200</v>
      </c>
      <c r="L535" s="128">
        <v>200</v>
      </c>
    </row>
    <row r="536" spans="1:12" ht="12.75" customHeight="1" hidden="1" outlineLevel="3">
      <c r="A536" s="29" t="s">
        <v>48</v>
      </c>
      <c r="B536" s="30"/>
      <c r="C536" s="29"/>
      <c r="D536" s="30">
        <v>637011</v>
      </c>
      <c r="E536" s="38" t="s">
        <v>362</v>
      </c>
      <c r="F536" s="128">
        <v>3740</v>
      </c>
      <c r="G536" s="128">
        <v>2532.52</v>
      </c>
      <c r="H536" s="128">
        <v>1000</v>
      </c>
      <c r="I536" s="128">
        <v>1000</v>
      </c>
      <c r="J536" s="128">
        <v>1000</v>
      </c>
      <c r="K536" s="128">
        <v>1000</v>
      </c>
      <c r="L536" s="128">
        <v>1000</v>
      </c>
    </row>
    <row r="537" spans="1:12" ht="12.75" customHeight="1" hidden="1" outlineLevel="3">
      <c r="A537" s="29" t="s">
        <v>48</v>
      </c>
      <c r="B537" s="30"/>
      <c r="C537" s="29"/>
      <c r="D537" s="30">
        <v>637012</v>
      </c>
      <c r="E537" s="38" t="s">
        <v>219</v>
      </c>
      <c r="F537" s="128">
        <v>3365.8</v>
      </c>
      <c r="G537" s="128">
        <v>3477.86</v>
      </c>
      <c r="H537" s="128">
        <v>3000</v>
      </c>
      <c r="I537" s="128">
        <v>3000</v>
      </c>
      <c r="J537" s="128">
        <v>2000</v>
      </c>
      <c r="K537" s="128">
        <v>2000</v>
      </c>
      <c r="L537" s="128">
        <v>2000</v>
      </c>
    </row>
    <row r="538" spans="1:12" ht="12.75" customHeight="1" hidden="1" outlineLevel="3">
      <c r="A538" s="29" t="s">
        <v>48</v>
      </c>
      <c r="B538" s="30"/>
      <c r="C538" s="29"/>
      <c r="D538" s="30">
        <v>637014</v>
      </c>
      <c r="E538" s="38" t="s">
        <v>234</v>
      </c>
      <c r="F538" s="128">
        <v>8254.01</v>
      </c>
      <c r="G538" s="128">
        <v>9144.45</v>
      </c>
      <c r="H538" s="128">
        <v>10000</v>
      </c>
      <c r="I538" s="128">
        <v>10000</v>
      </c>
      <c r="J538" s="128">
        <v>10000</v>
      </c>
      <c r="K538" s="128">
        <v>10000</v>
      </c>
      <c r="L538" s="128">
        <v>10000</v>
      </c>
    </row>
    <row r="539" spans="1:12" ht="12.75" customHeight="1" hidden="1" outlineLevel="3">
      <c r="A539" s="29" t="s">
        <v>48</v>
      </c>
      <c r="B539" s="30"/>
      <c r="C539" s="29"/>
      <c r="D539" s="30">
        <v>637015</v>
      </c>
      <c r="E539" s="38" t="s">
        <v>267</v>
      </c>
      <c r="F539" s="128">
        <v>1709.65</v>
      </c>
      <c r="G539" s="128">
        <v>1441.08</v>
      </c>
      <c r="H539" s="128">
        <v>650</v>
      </c>
      <c r="I539" s="128">
        <v>650</v>
      </c>
      <c r="J539" s="128">
        <v>650</v>
      </c>
      <c r="K539" s="128">
        <v>650</v>
      </c>
      <c r="L539" s="128">
        <v>650</v>
      </c>
    </row>
    <row r="540" spans="1:12" ht="12.75" customHeight="1" hidden="1" outlineLevel="3">
      <c r="A540" s="29" t="s">
        <v>48</v>
      </c>
      <c r="B540" s="30"/>
      <c r="C540" s="29"/>
      <c r="D540" s="30">
        <v>637016</v>
      </c>
      <c r="E540" s="38" t="s">
        <v>54</v>
      </c>
      <c r="F540" s="128">
        <v>3898.69</v>
      </c>
      <c r="G540" s="128">
        <v>6040.35</v>
      </c>
      <c r="H540" s="128">
        <v>2300</v>
      </c>
      <c r="I540" s="128">
        <v>2300</v>
      </c>
      <c r="J540" s="128">
        <v>2300</v>
      </c>
      <c r="K540" s="128">
        <v>2300</v>
      </c>
      <c r="L540" s="128">
        <v>2300</v>
      </c>
    </row>
    <row r="541" spans="1:12" ht="12.75" customHeight="1" hidden="1" outlineLevel="3">
      <c r="A541" s="29" t="s">
        <v>48</v>
      </c>
      <c r="B541" s="30"/>
      <c r="C541" s="29"/>
      <c r="D541" s="30">
        <v>637018</v>
      </c>
      <c r="E541" s="38" t="s">
        <v>516</v>
      </c>
      <c r="F541" s="128">
        <v>0</v>
      </c>
      <c r="G541" s="128">
        <v>0</v>
      </c>
      <c r="H541" s="128">
        <v>0</v>
      </c>
      <c r="I541" s="128">
        <v>784</v>
      </c>
      <c r="J541" s="128">
        <v>0</v>
      </c>
      <c r="K541" s="128">
        <v>0</v>
      </c>
      <c r="L541" s="128">
        <v>0</v>
      </c>
    </row>
    <row r="542" spans="1:12" ht="12.75" customHeight="1" hidden="1" outlineLevel="3">
      <c r="A542" s="29" t="s">
        <v>48</v>
      </c>
      <c r="B542" s="30"/>
      <c r="C542" s="29"/>
      <c r="D542" s="30">
        <v>637026</v>
      </c>
      <c r="E542" s="38" t="s">
        <v>396</v>
      </c>
      <c r="F542" s="128">
        <v>6404.02</v>
      </c>
      <c r="G542" s="128">
        <v>5691.04</v>
      </c>
      <c r="H542" s="128">
        <v>0</v>
      </c>
      <c r="I542" s="128">
        <v>0</v>
      </c>
      <c r="J542" s="128">
        <v>0</v>
      </c>
      <c r="K542" s="128">
        <v>0</v>
      </c>
      <c r="L542" s="128">
        <v>0</v>
      </c>
    </row>
    <row r="543" spans="1:12" ht="12.75" customHeight="1" hidden="1" outlineLevel="3">
      <c r="A543" s="29" t="s">
        <v>48</v>
      </c>
      <c r="B543" s="30"/>
      <c r="C543" s="29"/>
      <c r="D543" s="30">
        <v>637027</v>
      </c>
      <c r="E543" s="38" t="s">
        <v>11</v>
      </c>
      <c r="F543" s="128">
        <v>10983.42</v>
      </c>
      <c r="G543" s="128">
        <v>13851.69</v>
      </c>
      <c r="H543" s="128">
        <v>13000</v>
      </c>
      <c r="I543" s="128">
        <v>10000</v>
      </c>
      <c r="J543" s="128">
        <v>10000</v>
      </c>
      <c r="K543" s="128">
        <v>10000</v>
      </c>
      <c r="L543" s="128">
        <v>10000</v>
      </c>
    </row>
    <row r="544" spans="1:12" ht="12.75" customHeight="1" hidden="1" outlineLevel="3">
      <c r="A544" s="29" t="s">
        <v>48</v>
      </c>
      <c r="B544" s="30"/>
      <c r="C544" s="29"/>
      <c r="D544" s="30">
        <v>637031</v>
      </c>
      <c r="E544" s="38" t="s">
        <v>471</v>
      </c>
      <c r="F544" s="128">
        <v>0</v>
      </c>
      <c r="G544" s="128">
        <v>20.65</v>
      </c>
      <c r="H544" s="128">
        <v>0</v>
      </c>
      <c r="I544" s="128">
        <v>0</v>
      </c>
      <c r="J544" s="128">
        <v>0</v>
      </c>
      <c r="K544" s="128">
        <v>0</v>
      </c>
      <c r="L544" s="128">
        <v>0</v>
      </c>
    </row>
    <row r="545" spans="1:12" ht="12.75" customHeight="1" hidden="1" outlineLevel="3">
      <c r="A545" s="29" t="s">
        <v>48</v>
      </c>
      <c r="B545" s="30"/>
      <c r="C545" s="29"/>
      <c r="D545" s="30">
        <v>637035</v>
      </c>
      <c r="E545" s="38" t="s">
        <v>45</v>
      </c>
      <c r="F545" s="128">
        <v>70.49</v>
      </c>
      <c r="G545" s="128">
        <v>476.96</v>
      </c>
      <c r="H545" s="128">
        <v>400</v>
      </c>
      <c r="I545" s="128">
        <v>2627</v>
      </c>
      <c r="J545" s="128">
        <v>400</v>
      </c>
      <c r="K545" s="128">
        <v>400</v>
      </c>
      <c r="L545" s="128">
        <v>400</v>
      </c>
    </row>
    <row r="546" spans="1:12" ht="12.75" customHeight="1" hidden="1" outlineLevel="3">
      <c r="A546" s="29" t="s">
        <v>48</v>
      </c>
      <c r="B546" s="30"/>
      <c r="C546" s="29"/>
      <c r="D546" s="30">
        <v>637040</v>
      </c>
      <c r="E546" s="38" t="s">
        <v>517</v>
      </c>
      <c r="F546" s="128">
        <v>0</v>
      </c>
      <c r="G546" s="128">
        <v>0</v>
      </c>
      <c r="H546" s="128">
        <v>0</v>
      </c>
      <c r="I546" s="128">
        <v>1120</v>
      </c>
      <c r="J546" s="128">
        <v>200</v>
      </c>
      <c r="K546" s="128">
        <v>200</v>
      </c>
      <c r="L546" s="128">
        <v>200</v>
      </c>
    </row>
    <row r="547" spans="1:12" ht="12.75" customHeight="1" outlineLevel="1">
      <c r="A547" s="29" t="s">
        <v>48</v>
      </c>
      <c r="B547" s="30">
        <v>640</v>
      </c>
      <c r="C547" s="29"/>
      <c r="D547" s="30"/>
      <c r="E547" s="23" t="s">
        <v>322</v>
      </c>
      <c r="F547" s="128">
        <f aca="true" t="shared" si="289" ref="F547:L547">F548</f>
        <v>8103.38</v>
      </c>
      <c r="G547" s="128">
        <f t="shared" si="289"/>
        <v>42747.65</v>
      </c>
      <c r="H547" s="128">
        <f t="shared" si="289"/>
        <v>0</v>
      </c>
      <c r="I547" s="128">
        <f t="shared" si="289"/>
        <v>0</v>
      </c>
      <c r="J547" s="128">
        <f t="shared" si="289"/>
        <v>0</v>
      </c>
      <c r="K547" s="128">
        <f t="shared" si="289"/>
        <v>0</v>
      </c>
      <c r="L547" s="128">
        <f t="shared" si="289"/>
        <v>0</v>
      </c>
    </row>
    <row r="548" spans="1:12" ht="12.75" customHeight="1" outlineLevel="2">
      <c r="A548" s="29" t="s">
        <v>48</v>
      </c>
      <c r="B548" s="30"/>
      <c r="C548" s="29" t="s">
        <v>193</v>
      </c>
      <c r="D548" s="30"/>
      <c r="E548" s="38" t="s">
        <v>348</v>
      </c>
      <c r="F548" s="128">
        <f aca="true" t="shared" si="290" ref="F548:L548">SUM(F549:F552)</f>
        <v>8103.38</v>
      </c>
      <c r="G548" s="128">
        <f t="shared" si="290"/>
        <v>42747.65</v>
      </c>
      <c r="H548" s="128">
        <f t="shared" si="290"/>
        <v>0</v>
      </c>
      <c r="I548" s="128">
        <f t="shared" si="290"/>
        <v>0</v>
      </c>
      <c r="J548" s="128">
        <f t="shared" si="290"/>
        <v>0</v>
      </c>
      <c r="K548" s="128">
        <f t="shared" si="290"/>
        <v>0</v>
      </c>
      <c r="L548" s="128">
        <f t="shared" si="290"/>
        <v>0</v>
      </c>
    </row>
    <row r="549" spans="1:12" ht="12.75" customHeight="1" hidden="1" outlineLevel="3">
      <c r="A549" s="29" t="s">
        <v>48</v>
      </c>
      <c r="B549" s="30"/>
      <c r="C549" s="29"/>
      <c r="D549" s="30">
        <v>642001</v>
      </c>
      <c r="E549" s="38" t="s">
        <v>462</v>
      </c>
      <c r="F549" s="128">
        <v>7240</v>
      </c>
      <c r="G549" s="128">
        <v>10700</v>
      </c>
      <c r="H549" s="128">
        <v>0</v>
      </c>
      <c r="I549" s="128">
        <v>0</v>
      </c>
      <c r="J549" s="128">
        <v>0</v>
      </c>
      <c r="K549" s="128">
        <v>0</v>
      </c>
      <c r="L549" s="128">
        <v>0</v>
      </c>
    </row>
    <row r="550" spans="1:12" ht="12.75" customHeight="1" hidden="1" outlineLevel="3">
      <c r="A550" s="29" t="s">
        <v>48</v>
      </c>
      <c r="B550" s="30"/>
      <c r="C550" s="29"/>
      <c r="D550" s="30">
        <v>642005</v>
      </c>
      <c r="E550" s="38" t="s">
        <v>374</v>
      </c>
      <c r="F550" s="128">
        <v>0</v>
      </c>
      <c r="G550" s="128">
        <v>30146</v>
      </c>
      <c r="H550" s="128">
        <v>0</v>
      </c>
      <c r="I550" s="128">
        <v>0</v>
      </c>
      <c r="J550" s="128">
        <v>0</v>
      </c>
      <c r="K550" s="128">
        <v>0</v>
      </c>
      <c r="L550" s="128">
        <v>0</v>
      </c>
    </row>
    <row r="551" spans="1:12" ht="12.75" customHeight="1" hidden="1" outlineLevel="3">
      <c r="A551" s="29" t="s">
        <v>48</v>
      </c>
      <c r="B551" s="30"/>
      <c r="C551" s="29"/>
      <c r="D551" s="30">
        <v>642009</v>
      </c>
      <c r="E551" s="38" t="s">
        <v>397</v>
      </c>
      <c r="F551" s="128">
        <v>0</v>
      </c>
      <c r="G551" s="128">
        <v>960</v>
      </c>
      <c r="H551" s="128">
        <v>0</v>
      </c>
      <c r="I551" s="128">
        <v>0</v>
      </c>
      <c r="J551" s="128">
        <v>0</v>
      </c>
      <c r="K551" s="128">
        <v>0</v>
      </c>
      <c r="L551" s="128">
        <v>0</v>
      </c>
    </row>
    <row r="552" spans="1:12" ht="12.75" customHeight="1" hidden="1" outlineLevel="3">
      <c r="A552" s="29" t="s">
        <v>48</v>
      </c>
      <c r="B552" s="30"/>
      <c r="C552" s="29"/>
      <c r="D552" s="30">
        <v>642027</v>
      </c>
      <c r="E552" s="38" t="s">
        <v>472</v>
      </c>
      <c r="F552" s="128">
        <v>863.38</v>
      </c>
      <c r="G552" s="128">
        <v>941.65</v>
      </c>
      <c r="H552" s="128">
        <v>0</v>
      </c>
      <c r="I552" s="128">
        <v>0</v>
      </c>
      <c r="J552" s="128">
        <v>0</v>
      </c>
      <c r="K552" s="128">
        <v>0</v>
      </c>
      <c r="L552" s="128">
        <v>0</v>
      </c>
    </row>
    <row r="553" spans="1:12" ht="12.75" customHeight="1" outlineLevel="1">
      <c r="A553" s="29" t="s">
        <v>105</v>
      </c>
      <c r="B553" s="30">
        <v>650</v>
      </c>
      <c r="C553" s="29"/>
      <c r="D553" s="30"/>
      <c r="E553" s="38" t="s">
        <v>323</v>
      </c>
      <c r="F553" s="128">
        <f aca="true" t="shared" si="291" ref="F553:L554">F554</f>
        <v>8584.02</v>
      </c>
      <c r="G553" s="128">
        <f t="shared" si="291"/>
        <v>5913.58</v>
      </c>
      <c r="H553" s="128">
        <f t="shared" si="291"/>
        <v>4700</v>
      </c>
      <c r="I553" s="128">
        <f t="shared" si="291"/>
        <v>4700</v>
      </c>
      <c r="J553" s="128">
        <f t="shared" si="291"/>
        <v>6800</v>
      </c>
      <c r="K553" s="128">
        <f t="shared" si="291"/>
        <v>6700</v>
      </c>
      <c r="L553" s="128">
        <f t="shared" si="291"/>
        <v>6600</v>
      </c>
    </row>
    <row r="554" spans="1:12" ht="12.75" customHeight="1" outlineLevel="2">
      <c r="A554" s="29" t="s">
        <v>105</v>
      </c>
      <c r="B554" s="30"/>
      <c r="C554" s="29" t="s">
        <v>247</v>
      </c>
      <c r="D554" s="30"/>
      <c r="E554" s="38" t="s">
        <v>352</v>
      </c>
      <c r="F554" s="128">
        <f t="shared" si="291"/>
        <v>8584.02</v>
      </c>
      <c r="G554" s="128">
        <f t="shared" si="291"/>
        <v>5913.58</v>
      </c>
      <c r="H554" s="128">
        <f t="shared" si="291"/>
        <v>4700</v>
      </c>
      <c r="I554" s="128">
        <f t="shared" si="291"/>
        <v>4700</v>
      </c>
      <c r="J554" s="128">
        <f t="shared" si="291"/>
        <v>6800</v>
      </c>
      <c r="K554" s="128">
        <f t="shared" si="291"/>
        <v>6700</v>
      </c>
      <c r="L554" s="128">
        <f t="shared" si="291"/>
        <v>6600</v>
      </c>
    </row>
    <row r="555" spans="1:12" s="14" customFormat="1" ht="12.75" customHeight="1" hidden="1" outlineLevel="3">
      <c r="A555" s="29" t="s">
        <v>105</v>
      </c>
      <c r="B555" s="30"/>
      <c r="C555" s="29"/>
      <c r="D555" s="30">
        <v>651002</v>
      </c>
      <c r="E555" s="38" t="s">
        <v>46</v>
      </c>
      <c r="F555" s="128">
        <v>8584.02</v>
      </c>
      <c r="G555" s="128">
        <v>5913.58</v>
      </c>
      <c r="H555" s="128">
        <f>300+4400</f>
        <v>4700</v>
      </c>
      <c r="I555" s="128">
        <f>300+4400</f>
        <v>4700</v>
      </c>
      <c r="J555" s="128">
        <v>6800</v>
      </c>
      <c r="K555" s="128">
        <v>6700</v>
      </c>
      <c r="L555" s="128">
        <v>6600</v>
      </c>
    </row>
    <row r="556" spans="1:12" s="12" customFormat="1" ht="12.75" customHeight="1">
      <c r="A556" s="35"/>
      <c r="B556" s="15"/>
      <c r="C556" s="35"/>
      <c r="D556" s="15"/>
      <c r="E556" s="88"/>
      <c r="F556" s="129"/>
      <c r="G556" s="129"/>
      <c r="H556" s="129"/>
      <c r="I556" s="129"/>
      <c r="J556" s="129"/>
      <c r="K556" s="129"/>
      <c r="L556" s="129"/>
    </row>
    <row r="557" spans="1:12" ht="18.75">
      <c r="A557" s="171" t="s">
        <v>173</v>
      </c>
      <c r="B557" s="171"/>
      <c r="C557" s="171"/>
      <c r="D557" s="171"/>
      <c r="E557" s="171"/>
      <c r="F557" s="119">
        <f aca="true" t="shared" si="292" ref="F557:L557">F558+F593+F616+F623+F627</f>
        <v>91782.37000000001</v>
      </c>
      <c r="G557" s="119">
        <f t="shared" si="292"/>
        <v>61886.57</v>
      </c>
      <c r="H557" s="119">
        <f t="shared" si="292"/>
        <v>140970</v>
      </c>
      <c r="I557" s="119">
        <f t="shared" si="292"/>
        <v>140970</v>
      </c>
      <c r="J557" s="119">
        <f t="shared" si="292"/>
        <v>126320</v>
      </c>
      <c r="K557" s="119">
        <f t="shared" si="292"/>
        <v>132811</v>
      </c>
      <c r="L557" s="119">
        <f t="shared" si="292"/>
        <v>136847</v>
      </c>
    </row>
    <row r="558" spans="1:12" ht="15.75">
      <c r="A558" s="183" t="s">
        <v>82</v>
      </c>
      <c r="B558" s="183"/>
      <c r="C558" s="183"/>
      <c r="D558" s="108" t="s">
        <v>174</v>
      </c>
      <c r="E558" s="108"/>
      <c r="F558" s="110">
        <f aca="true" t="shared" si="293" ref="F558:L558">F559+F561+F571</f>
        <v>89973.15000000001</v>
      </c>
      <c r="G558" s="110">
        <f>G559+G561+G571</f>
        <v>56926.64</v>
      </c>
      <c r="H558" s="110">
        <f aca="true" t="shared" si="294" ref="H558:I558">H559+H561+H571</f>
        <v>83570</v>
      </c>
      <c r="I558" s="110">
        <f t="shared" si="294"/>
        <v>83570</v>
      </c>
      <c r="J558" s="110">
        <f t="shared" si="293"/>
        <v>69940</v>
      </c>
      <c r="K558" s="110">
        <f aca="true" t="shared" si="295" ref="K558">K559+K561+K571</f>
        <v>75888</v>
      </c>
      <c r="L558" s="110">
        <f t="shared" si="293"/>
        <v>79384</v>
      </c>
    </row>
    <row r="559" spans="1:12" ht="12.75" outlineLevel="1">
      <c r="A559" s="24" t="s">
        <v>94</v>
      </c>
      <c r="B559" s="25">
        <v>610</v>
      </c>
      <c r="C559" s="24"/>
      <c r="D559" s="25"/>
      <c r="E559" s="111" t="s">
        <v>321</v>
      </c>
      <c r="F559" s="112">
        <f aca="true" t="shared" si="296" ref="F559:L559">F560</f>
        <v>27999.78</v>
      </c>
      <c r="G559" s="112">
        <f t="shared" si="296"/>
        <v>23115.65</v>
      </c>
      <c r="H559" s="112">
        <f t="shared" si="296"/>
        <v>42700</v>
      </c>
      <c r="I559" s="112">
        <f t="shared" si="296"/>
        <v>42700</v>
      </c>
      <c r="J559" s="112">
        <f t="shared" si="296"/>
        <v>37000</v>
      </c>
      <c r="K559" s="112">
        <f t="shared" si="296"/>
        <v>38850</v>
      </c>
      <c r="L559" s="112">
        <f t="shared" si="296"/>
        <v>40700</v>
      </c>
    </row>
    <row r="560" spans="1:12" ht="12.75" outlineLevel="2">
      <c r="A560" s="24" t="s">
        <v>94</v>
      </c>
      <c r="B560" s="25"/>
      <c r="C560" s="25">
        <v>611</v>
      </c>
      <c r="D560" s="25"/>
      <c r="E560" s="111" t="s">
        <v>0</v>
      </c>
      <c r="F560" s="112">
        <v>27999.78</v>
      </c>
      <c r="G560" s="112">
        <v>23115.65</v>
      </c>
      <c r="H560" s="112">
        <v>42700</v>
      </c>
      <c r="I560" s="112">
        <v>42700</v>
      </c>
      <c r="J560" s="112">
        <v>37000</v>
      </c>
      <c r="K560" s="112">
        <f>ROUND(J560*1.05,0)</f>
        <v>38850</v>
      </c>
      <c r="L560" s="112">
        <f>ROUND(J560*1.1,0)</f>
        <v>40700</v>
      </c>
    </row>
    <row r="561" spans="1:12" ht="12.75" outlineLevel="1">
      <c r="A561" s="24" t="s">
        <v>94</v>
      </c>
      <c r="B561" s="25">
        <v>620</v>
      </c>
      <c r="C561" s="25"/>
      <c r="D561" s="25"/>
      <c r="E561" s="111" t="s">
        <v>194</v>
      </c>
      <c r="F561" s="112">
        <f aca="true" t="shared" si="297" ref="F561:J561">SUM(F562:F564)</f>
        <v>10315.579999999998</v>
      </c>
      <c r="G561" s="112">
        <f t="shared" si="297"/>
        <v>7590.26</v>
      </c>
      <c r="H561" s="112">
        <f aca="true" t="shared" si="298" ref="H561:I561">SUM(H562:H564)</f>
        <v>16120</v>
      </c>
      <c r="I561" s="112">
        <f t="shared" si="298"/>
        <v>16120</v>
      </c>
      <c r="J561" s="112">
        <f t="shared" si="297"/>
        <v>12940</v>
      </c>
      <c r="K561" s="112">
        <f aca="true" t="shared" si="299" ref="K561:L561">SUM(K562:K564)</f>
        <v>13588</v>
      </c>
      <c r="L561" s="112">
        <f t="shared" si="299"/>
        <v>14234</v>
      </c>
    </row>
    <row r="562" spans="1:12" ht="12.75" outlineLevel="2">
      <c r="A562" s="24" t="s">
        <v>94</v>
      </c>
      <c r="B562" s="25"/>
      <c r="C562" s="24" t="s">
        <v>178</v>
      </c>
      <c r="D562" s="25"/>
      <c r="E562" s="111" t="s">
        <v>195</v>
      </c>
      <c r="F562" s="112">
        <f>1058.7+1093.19</f>
        <v>2151.8900000000003</v>
      </c>
      <c r="G562" s="112">
        <v>788.69</v>
      </c>
      <c r="H562" s="112">
        <v>2300</v>
      </c>
      <c r="I562" s="112">
        <v>2300</v>
      </c>
      <c r="J562" s="112">
        <v>1800</v>
      </c>
      <c r="K562" s="112">
        <f>ROUND(J562*1.05,0)</f>
        <v>1890</v>
      </c>
      <c r="L562" s="112">
        <f>ROUND(J562*1.1,0)</f>
        <v>1980</v>
      </c>
    </row>
    <row r="563" spans="1:12" ht="12.75" outlineLevel="2">
      <c r="A563" s="24" t="s">
        <v>94</v>
      </c>
      <c r="B563" s="25"/>
      <c r="C563" s="24" t="s">
        <v>179</v>
      </c>
      <c r="D563" s="25"/>
      <c r="E563" s="111" t="s">
        <v>196</v>
      </c>
      <c r="F563" s="112">
        <v>955.7</v>
      </c>
      <c r="G563" s="112">
        <v>1587.23</v>
      </c>
      <c r="H563" s="112">
        <v>2300</v>
      </c>
      <c r="I563" s="112">
        <v>2300</v>
      </c>
      <c r="J563" s="112">
        <v>1900</v>
      </c>
      <c r="K563" s="112">
        <f>ROUND(J563*1.05,0)</f>
        <v>1995</v>
      </c>
      <c r="L563" s="112">
        <f>ROUND(J563*1.1,0)</f>
        <v>2090</v>
      </c>
    </row>
    <row r="564" spans="1:12" ht="12.75" outlineLevel="2">
      <c r="A564" s="24" t="s">
        <v>94</v>
      </c>
      <c r="B564" s="25"/>
      <c r="C564" s="24" t="s">
        <v>180</v>
      </c>
      <c r="D564" s="25"/>
      <c r="E564" s="111" t="s">
        <v>197</v>
      </c>
      <c r="F564" s="112">
        <f aca="true" t="shared" si="300" ref="F564:J564">SUM(F565:F570)</f>
        <v>7207.989999999999</v>
      </c>
      <c r="G564" s="112">
        <f t="shared" si="300"/>
        <v>5214.34</v>
      </c>
      <c r="H564" s="112">
        <f aca="true" t="shared" si="301" ref="H564:I564">SUM(H565:H570)</f>
        <v>11520</v>
      </c>
      <c r="I564" s="112">
        <f t="shared" si="301"/>
        <v>11520</v>
      </c>
      <c r="J564" s="112">
        <f t="shared" si="300"/>
        <v>9240</v>
      </c>
      <c r="K564" s="112">
        <f aca="true" t="shared" si="302" ref="K564:L564">SUM(K565:K570)</f>
        <v>9703</v>
      </c>
      <c r="L564" s="112">
        <f t="shared" si="302"/>
        <v>10164</v>
      </c>
    </row>
    <row r="565" spans="1:12" ht="12.75" hidden="1" outlineLevel="3">
      <c r="A565" s="24" t="s">
        <v>94</v>
      </c>
      <c r="B565" s="25"/>
      <c r="C565" s="24"/>
      <c r="D565" s="25">
        <v>625001</v>
      </c>
      <c r="E565" s="111" t="s">
        <v>198</v>
      </c>
      <c r="F565" s="112">
        <v>413.79</v>
      </c>
      <c r="G565" s="112">
        <v>292.62</v>
      </c>
      <c r="H565" s="112">
        <v>650</v>
      </c>
      <c r="I565" s="112">
        <v>650</v>
      </c>
      <c r="J565" s="112">
        <v>520</v>
      </c>
      <c r="K565" s="112">
        <f>ROUND(J565*1.05,0)</f>
        <v>546</v>
      </c>
      <c r="L565" s="112">
        <f>ROUND(J565*1.1,0)</f>
        <v>572</v>
      </c>
    </row>
    <row r="566" spans="1:12" ht="12.75" hidden="1" outlineLevel="3">
      <c r="A566" s="24" t="s">
        <v>94</v>
      </c>
      <c r="B566" s="25"/>
      <c r="C566" s="24"/>
      <c r="D566" s="25">
        <v>625002</v>
      </c>
      <c r="E566" s="111" t="s">
        <v>199</v>
      </c>
      <c r="F566" s="112">
        <v>3981.24</v>
      </c>
      <c r="G566" s="112">
        <v>2928.85</v>
      </c>
      <c r="H566" s="112">
        <v>6400</v>
      </c>
      <c r="I566" s="112">
        <v>6400</v>
      </c>
      <c r="J566" s="112">
        <v>5200</v>
      </c>
      <c r="K566" s="112">
        <f aca="true" t="shared" si="303" ref="K566:K570">ROUND(J566*1.05,0)</f>
        <v>5460</v>
      </c>
      <c r="L566" s="112">
        <f aca="true" t="shared" si="304" ref="L566:L570">ROUND(J566*1.1,0)</f>
        <v>5720</v>
      </c>
    </row>
    <row r="567" spans="1:12" ht="12.75" hidden="1" outlineLevel="3">
      <c r="A567" s="24" t="s">
        <v>94</v>
      </c>
      <c r="B567" s="25"/>
      <c r="C567" s="24"/>
      <c r="D567" s="25">
        <v>625003</v>
      </c>
      <c r="E567" s="111" t="s">
        <v>200</v>
      </c>
      <c r="F567" s="112">
        <v>236.37</v>
      </c>
      <c r="G567" s="112">
        <v>167.16</v>
      </c>
      <c r="H567" s="112">
        <v>370</v>
      </c>
      <c r="I567" s="112">
        <v>370</v>
      </c>
      <c r="J567" s="112">
        <v>300</v>
      </c>
      <c r="K567" s="112">
        <f t="shared" si="303"/>
        <v>315</v>
      </c>
      <c r="L567" s="112">
        <f t="shared" si="304"/>
        <v>330</v>
      </c>
    </row>
    <row r="568" spans="1:12" ht="12.75" hidden="1" outlineLevel="3">
      <c r="A568" s="24" t="s">
        <v>94</v>
      </c>
      <c r="B568" s="25"/>
      <c r="C568" s="24"/>
      <c r="D568" s="25">
        <v>625004</v>
      </c>
      <c r="E568" s="111" t="s">
        <v>201</v>
      </c>
      <c r="F568" s="112">
        <v>887.12</v>
      </c>
      <c r="G568" s="112">
        <v>627.53</v>
      </c>
      <c r="H568" s="112">
        <v>1400</v>
      </c>
      <c r="I568" s="112">
        <v>1400</v>
      </c>
      <c r="J568" s="112">
        <v>1100</v>
      </c>
      <c r="K568" s="112">
        <f t="shared" si="303"/>
        <v>1155</v>
      </c>
      <c r="L568" s="112">
        <f t="shared" si="304"/>
        <v>1210</v>
      </c>
    </row>
    <row r="569" spans="1:12" ht="12.75" hidden="1" outlineLevel="3">
      <c r="A569" s="24" t="s">
        <v>94</v>
      </c>
      <c r="B569" s="25"/>
      <c r="C569" s="24"/>
      <c r="D569" s="25">
        <v>625005</v>
      </c>
      <c r="E569" s="111" t="s">
        <v>202</v>
      </c>
      <c r="F569" s="112">
        <v>285.02</v>
      </c>
      <c r="G569" s="112">
        <v>209.13</v>
      </c>
      <c r="H569" s="112">
        <v>500</v>
      </c>
      <c r="I569" s="112">
        <v>500</v>
      </c>
      <c r="J569" s="112">
        <v>370</v>
      </c>
      <c r="K569" s="112">
        <f t="shared" si="303"/>
        <v>389</v>
      </c>
      <c r="L569" s="112">
        <f t="shared" si="304"/>
        <v>407</v>
      </c>
    </row>
    <row r="570" spans="1:12" ht="12.75" hidden="1" outlineLevel="3">
      <c r="A570" s="24" t="s">
        <v>94</v>
      </c>
      <c r="B570" s="25"/>
      <c r="C570" s="24"/>
      <c r="D570" s="25">
        <v>625007</v>
      </c>
      <c r="E570" s="111" t="s">
        <v>203</v>
      </c>
      <c r="F570" s="112">
        <v>1404.45</v>
      </c>
      <c r="G570" s="112">
        <v>989.05</v>
      </c>
      <c r="H570" s="112">
        <v>2200</v>
      </c>
      <c r="I570" s="112">
        <v>2200</v>
      </c>
      <c r="J570" s="112">
        <v>1750</v>
      </c>
      <c r="K570" s="112">
        <f t="shared" si="303"/>
        <v>1838</v>
      </c>
      <c r="L570" s="112">
        <f t="shared" si="304"/>
        <v>1925</v>
      </c>
    </row>
    <row r="571" spans="1:12" ht="12.75" outlineLevel="1">
      <c r="A571" s="24" t="s">
        <v>94</v>
      </c>
      <c r="B571" s="25">
        <v>630</v>
      </c>
      <c r="C571" s="24"/>
      <c r="D571" s="25"/>
      <c r="E571" s="111" t="s">
        <v>221</v>
      </c>
      <c r="F571" s="112">
        <f aca="true" t="shared" si="305" ref="F571:L571">F572+F576+F581+F585+F588</f>
        <v>51657.79000000001</v>
      </c>
      <c r="G571" s="112">
        <f t="shared" si="305"/>
        <v>26220.73</v>
      </c>
      <c r="H571" s="112">
        <f t="shared" si="305"/>
        <v>24750</v>
      </c>
      <c r="I571" s="112">
        <f t="shared" si="305"/>
        <v>24750</v>
      </c>
      <c r="J571" s="112">
        <f t="shared" si="305"/>
        <v>20000</v>
      </c>
      <c r="K571" s="112">
        <f t="shared" si="305"/>
        <v>23450</v>
      </c>
      <c r="L571" s="112">
        <f t="shared" si="305"/>
        <v>24450</v>
      </c>
    </row>
    <row r="572" spans="1:12" ht="12.75" outlineLevel="2">
      <c r="A572" s="24" t="s">
        <v>94</v>
      </c>
      <c r="B572" s="25"/>
      <c r="C572" s="24" t="s">
        <v>192</v>
      </c>
      <c r="D572" s="25"/>
      <c r="E572" s="111" t="s">
        <v>204</v>
      </c>
      <c r="F572" s="112">
        <f aca="true" t="shared" si="306" ref="F572:L572">SUM(F573:F575)</f>
        <v>763.78</v>
      </c>
      <c r="G572" s="112">
        <f t="shared" si="306"/>
        <v>599.1800000000001</v>
      </c>
      <c r="H572" s="112">
        <f t="shared" si="306"/>
        <v>1200</v>
      </c>
      <c r="I572" s="112">
        <f t="shared" si="306"/>
        <v>1200</v>
      </c>
      <c r="J572" s="112">
        <f t="shared" si="306"/>
        <v>1400</v>
      </c>
      <c r="K572" s="112">
        <f t="shared" si="306"/>
        <v>1400</v>
      </c>
      <c r="L572" s="112">
        <f t="shared" si="306"/>
        <v>1400</v>
      </c>
    </row>
    <row r="573" spans="1:12" ht="12.75" hidden="1" outlineLevel="3">
      <c r="A573" s="24" t="s">
        <v>94</v>
      </c>
      <c r="B573" s="25"/>
      <c r="C573" s="24"/>
      <c r="D573" s="25">
        <v>632001</v>
      </c>
      <c r="E573" s="111" t="s">
        <v>298</v>
      </c>
      <c r="F573" s="112">
        <f>398.82+27.63</f>
        <v>426.45</v>
      </c>
      <c r="G573" s="112">
        <v>259.61</v>
      </c>
      <c r="H573" s="112">
        <v>400</v>
      </c>
      <c r="I573" s="112">
        <v>400</v>
      </c>
      <c r="J573" s="112">
        <v>700</v>
      </c>
      <c r="K573" s="112">
        <v>700</v>
      </c>
      <c r="L573" s="112">
        <v>700</v>
      </c>
    </row>
    <row r="574" spans="1:12" ht="12.75" hidden="1" outlineLevel="3">
      <c r="A574" s="24" t="s">
        <v>94</v>
      </c>
      <c r="B574" s="25"/>
      <c r="C574" s="24"/>
      <c r="D574" s="25">
        <v>632001</v>
      </c>
      <c r="E574" s="111" t="s">
        <v>420</v>
      </c>
      <c r="F574" s="112">
        <v>0</v>
      </c>
      <c r="G574" s="112">
        <v>0</v>
      </c>
      <c r="H574" s="112">
        <v>800</v>
      </c>
      <c r="I574" s="112">
        <v>800</v>
      </c>
      <c r="J574" s="112">
        <v>700</v>
      </c>
      <c r="K574" s="112">
        <v>700</v>
      </c>
      <c r="L574" s="112">
        <v>700</v>
      </c>
    </row>
    <row r="575" spans="1:12" ht="12.75" hidden="1" outlineLevel="3">
      <c r="A575" s="24" t="s">
        <v>98</v>
      </c>
      <c r="B575" s="25"/>
      <c r="C575" s="24"/>
      <c r="D575" s="25">
        <v>632001</v>
      </c>
      <c r="E575" s="111" t="s">
        <v>299</v>
      </c>
      <c r="F575" s="112">
        <v>337.33</v>
      </c>
      <c r="G575" s="112">
        <v>339.57</v>
      </c>
      <c r="H575" s="112">
        <v>0</v>
      </c>
      <c r="I575" s="112">
        <v>0</v>
      </c>
      <c r="J575" s="112">
        <v>0</v>
      </c>
      <c r="K575" s="112">
        <v>0</v>
      </c>
      <c r="L575" s="112">
        <v>0</v>
      </c>
    </row>
    <row r="576" spans="1:12" ht="12.75" outlineLevel="2" collapsed="1">
      <c r="A576" s="24" t="s">
        <v>94</v>
      </c>
      <c r="B576" s="25"/>
      <c r="C576" s="24" t="s">
        <v>183</v>
      </c>
      <c r="D576" s="25"/>
      <c r="E576" s="111" t="s">
        <v>207</v>
      </c>
      <c r="F576" s="112">
        <f aca="true" t="shared" si="307" ref="F576:L576">SUM(F577:F580)</f>
        <v>14042.61</v>
      </c>
      <c r="G576" s="112">
        <f t="shared" si="307"/>
        <v>14773.599999999999</v>
      </c>
      <c r="H576" s="112">
        <f aca="true" t="shared" si="308" ref="H576:I576">SUM(H577:H580)</f>
        <v>15000</v>
      </c>
      <c r="I576" s="112">
        <f t="shared" si="308"/>
        <v>15000</v>
      </c>
      <c r="J576" s="112">
        <f t="shared" si="307"/>
        <v>10200</v>
      </c>
      <c r="K576" s="112">
        <f aca="true" t="shared" si="309" ref="K576">SUM(K577:K580)</f>
        <v>11500</v>
      </c>
      <c r="L576" s="112">
        <f t="shared" si="307"/>
        <v>12500</v>
      </c>
    </row>
    <row r="577" spans="1:12" ht="12.75" hidden="1" outlineLevel="3">
      <c r="A577" s="24" t="s">
        <v>94</v>
      </c>
      <c r="B577" s="25"/>
      <c r="C577" s="24"/>
      <c r="D577" s="25">
        <v>633004</v>
      </c>
      <c r="E577" s="111" t="s">
        <v>229</v>
      </c>
      <c r="F577" s="112">
        <v>785</v>
      </c>
      <c r="G577" s="112">
        <v>3307.9</v>
      </c>
      <c r="H577" s="112">
        <v>3000</v>
      </c>
      <c r="I577" s="112">
        <v>3000</v>
      </c>
      <c r="J577" s="112">
        <v>3000</v>
      </c>
      <c r="K577" s="112">
        <v>3000</v>
      </c>
      <c r="L577" s="112">
        <v>3000</v>
      </c>
    </row>
    <row r="578" spans="1:12" ht="12.75" hidden="1" outlineLevel="3">
      <c r="A578" s="24" t="s">
        <v>94</v>
      </c>
      <c r="B578" s="25"/>
      <c r="C578" s="24"/>
      <c r="D578" s="25">
        <v>633006</v>
      </c>
      <c r="E578" s="111" t="s">
        <v>3</v>
      </c>
      <c r="F578" s="112">
        <v>10525.45</v>
      </c>
      <c r="G578" s="112">
        <v>9864.84</v>
      </c>
      <c r="H578" s="112">
        <v>10000</v>
      </c>
      <c r="I578" s="112">
        <v>10000</v>
      </c>
      <c r="J578" s="112">
        <v>5000</v>
      </c>
      <c r="K578" s="112">
        <v>6000</v>
      </c>
      <c r="L578" s="112">
        <v>7000</v>
      </c>
    </row>
    <row r="579" spans="1:12" ht="12.75" hidden="1" outlineLevel="3">
      <c r="A579" s="24" t="s">
        <v>94</v>
      </c>
      <c r="B579" s="25"/>
      <c r="C579" s="24"/>
      <c r="D579" s="25">
        <v>633010</v>
      </c>
      <c r="E579" s="111" t="s">
        <v>210</v>
      </c>
      <c r="F579" s="112">
        <v>1635</v>
      </c>
      <c r="G579" s="112">
        <v>638.39</v>
      </c>
      <c r="H579" s="112">
        <v>500</v>
      </c>
      <c r="I579" s="112">
        <v>500</v>
      </c>
      <c r="J579" s="112">
        <v>1000</v>
      </c>
      <c r="K579" s="112">
        <v>1000</v>
      </c>
      <c r="L579" s="112">
        <v>1000</v>
      </c>
    </row>
    <row r="580" spans="1:12" ht="12.75" hidden="1" outlineLevel="3">
      <c r="A580" s="24" t="s">
        <v>94</v>
      </c>
      <c r="B580" s="25"/>
      <c r="C580" s="24"/>
      <c r="D580" s="25">
        <v>633015</v>
      </c>
      <c r="E580" s="111" t="s">
        <v>230</v>
      </c>
      <c r="F580" s="112">
        <v>1097.16</v>
      </c>
      <c r="G580" s="112">
        <v>962.47</v>
      </c>
      <c r="H580" s="112">
        <v>1500</v>
      </c>
      <c r="I580" s="112">
        <v>1500</v>
      </c>
      <c r="J580" s="112">
        <v>1200</v>
      </c>
      <c r="K580" s="112">
        <v>1500</v>
      </c>
      <c r="L580" s="112">
        <v>1500</v>
      </c>
    </row>
    <row r="581" spans="1:12" ht="12.75" outlineLevel="2" collapsed="1">
      <c r="A581" s="24" t="s">
        <v>94</v>
      </c>
      <c r="B581" s="25"/>
      <c r="C581" s="24" t="s">
        <v>187</v>
      </c>
      <c r="D581" s="25"/>
      <c r="E581" s="111" t="s">
        <v>347</v>
      </c>
      <c r="F581" s="112">
        <f aca="true" t="shared" si="310" ref="F581:L581">SUM(F582:F584)</f>
        <v>337.54</v>
      </c>
      <c r="G581" s="112">
        <f t="shared" si="310"/>
        <v>124.80000000000001</v>
      </c>
      <c r="H581" s="112">
        <f aca="true" t="shared" si="311" ref="H581:I581">SUM(H582:H584)</f>
        <v>1000</v>
      </c>
      <c r="I581" s="112">
        <f t="shared" si="311"/>
        <v>1000</v>
      </c>
      <c r="J581" s="112">
        <f t="shared" si="310"/>
        <v>1000</v>
      </c>
      <c r="K581" s="112">
        <f aca="true" t="shared" si="312" ref="K581">SUM(K582:K584)</f>
        <v>1000</v>
      </c>
      <c r="L581" s="112">
        <f t="shared" si="310"/>
        <v>1000</v>
      </c>
    </row>
    <row r="582" spans="1:12" ht="12.75" hidden="1" outlineLevel="3">
      <c r="A582" s="24" t="s">
        <v>94</v>
      </c>
      <c r="B582" s="25"/>
      <c r="C582" s="24"/>
      <c r="D582" s="25">
        <v>634001</v>
      </c>
      <c r="E582" s="111" t="s">
        <v>231</v>
      </c>
      <c r="F582" s="112">
        <v>0</v>
      </c>
      <c r="G582" s="112">
        <v>91.98</v>
      </c>
      <c r="H582" s="112">
        <v>200</v>
      </c>
      <c r="I582" s="112">
        <v>200</v>
      </c>
      <c r="J582" s="112">
        <v>200</v>
      </c>
      <c r="K582" s="112">
        <v>200</v>
      </c>
      <c r="L582" s="112">
        <v>200</v>
      </c>
    </row>
    <row r="583" spans="1:12" ht="12.75" hidden="1" outlineLevel="3">
      <c r="A583" s="24" t="s">
        <v>94</v>
      </c>
      <c r="B583" s="25"/>
      <c r="C583" s="24"/>
      <c r="D583" s="25">
        <v>634002</v>
      </c>
      <c r="E583" s="111" t="s">
        <v>232</v>
      </c>
      <c r="F583" s="112">
        <v>337.54</v>
      </c>
      <c r="G583" s="112">
        <v>32.82</v>
      </c>
      <c r="H583" s="112">
        <v>200</v>
      </c>
      <c r="I583" s="112">
        <v>200</v>
      </c>
      <c r="J583" s="112">
        <v>200</v>
      </c>
      <c r="K583" s="112">
        <v>200</v>
      </c>
      <c r="L583" s="112">
        <v>200</v>
      </c>
    </row>
    <row r="584" spans="1:12" ht="12.75" hidden="1" outlineLevel="3">
      <c r="A584" s="24" t="s">
        <v>94</v>
      </c>
      <c r="B584" s="25"/>
      <c r="C584" s="24"/>
      <c r="D584" s="25">
        <v>634003</v>
      </c>
      <c r="E584" s="111" t="s">
        <v>433</v>
      </c>
      <c r="F584" s="112">
        <v>0</v>
      </c>
      <c r="G584" s="112">
        <v>0</v>
      </c>
      <c r="H584" s="112">
        <v>600</v>
      </c>
      <c r="I584" s="112">
        <v>600</v>
      </c>
      <c r="J584" s="112">
        <v>600</v>
      </c>
      <c r="K584" s="112">
        <v>600</v>
      </c>
      <c r="L584" s="112">
        <v>600</v>
      </c>
    </row>
    <row r="585" spans="1:12" ht="12.75" outlineLevel="2" collapsed="1">
      <c r="A585" s="24" t="s">
        <v>94</v>
      </c>
      <c r="B585" s="25"/>
      <c r="C585" s="24" t="s">
        <v>185</v>
      </c>
      <c r="D585" s="25"/>
      <c r="E585" s="111" t="s">
        <v>211</v>
      </c>
      <c r="F585" s="112">
        <f aca="true" t="shared" si="313" ref="F585:L585">SUM(F586:F587)</f>
        <v>402.44</v>
      </c>
      <c r="G585" s="112">
        <f t="shared" si="313"/>
        <v>10059.82</v>
      </c>
      <c r="H585" s="112">
        <f aca="true" t="shared" si="314" ref="H585:I585">SUM(H586:H587)</f>
        <v>4000</v>
      </c>
      <c r="I585" s="112">
        <f t="shared" si="314"/>
        <v>4000</v>
      </c>
      <c r="J585" s="112">
        <f t="shared" si="313"/>
        <v>6000</v>
      </c>
      <c r="K585" s="112">
        <f aca="true" t="shared" si="315" ref="K585">SUM(K586:K587)</f>
        <v>6000</v>
      </c>
      <c r="L585" s="112">
        <f t="shared" si="313"/>
        <v>6000</v>
      </c>
    </row>
    <row r="586" spans="1:12" ht="12.75" hidden="1" outlineLevel="3">
      <c r="A586" s="24" t="s">
        <v>94</v>
      </c>
      <c r="B586" s="25"/>
      <c r="C586" s="24"/>
      <c r="D586" s="25">
        <v>635004</v>
      </c>
      <c r="E586" s="111" t="s">
        <v>233</v>
      </c>
      <c r="F586" s="112">
        <v>325.08</v>
      </c>
      <c r="G586" s="112">
        <v>880.9</v>
      </c>
      <c r="H586" s="112">
        <v>2000</v>
      </c>
      <c r="I586" s="112">
        <v>2000</v>
      </c>
      <c r="J586" s="112">
        <v>1000</v>
      </c>
      <c r="K586" s="112">
        <v>1000</v>
      </c>
      <c r="L586" s="112">
        <v>1000</v>
      </c>
    </row>
    <row r="587" spans="1:12" ht="12.75" hidden="1" outlineLevel="3">
      <c r="A587" s="24" t="s">
        <v>94</v>
      </c>
      <c r="B587" s="25"/>
      <c r="C587" s="24"/>
      <c r="D587" s="25">
        <v>635006</v>
      </c>
      <c r="E587" s="111" t="s">
        <v>398</v>
      </c>
      <c r="F587" s="112">
        <v>77.36</v>
      </c>
      <c r="G587" s="112">
        <v>9178.92</v>
      </c>
      <c r="H587" s="112">
        <v>2000</v>
      </c>
      <c r="I587" s="112">
        <v>2000</v>
      </c>
      <c r="J587" s="112">
        <v>5000</v>
      </c>
      <c r="K587" s="112">
        <v>5000</v>
      </c>
      <c r="L587" s="112">
        <v>5000</v>
      </c>
    </row>
    <row r="588" spans="1:12" ht="12.75" outlineLevel="2" collapsed="1">
      <c r="A588" s="24" t="s">
        <v>94</v>
      </c>
      <c r="B588" s="25"/>
      <c r="C588" s="24" t="s">
        <v>177</v>
      </c>
      <c r="D588" s="25"/>
      <c r="E588" s="111" t="s">
        <v>216</v>
      </c>
      <c r="F588" s="112">
        <f aca="true" t="shared" si="316" ref="F588:L588">SUM(F589:F592)</f>
        <v>36111.420000000006</v>
      </c>
      <c r="G588" s="112">
        <f t="shared" si="316"/>
        <v>663.33</v>
      </c>
      <c r="H588" s="112">
        <f aca="true" t="shared" si="317" ref="H588:I588">SUM(H589:H592)</f>
        <v>3550</v>
      </c>
      <c r="I588" s="112">
        <f t="shared" si="317"/>
        <v>3550</v>
      </c>
      <c r="J588" s="112">
        <f t="shared" si="316"/>
        <v>1400</v>
      </c>
      <c r="K588" s="112">
        <f aca="true" t="shared" si="318" ref="K588">SUM(K589:K592)</f>
        <v>3550</v>
      </c>
      <c r="L588" s="112">
        <f t="shared" si="316"/>
        <v>3550</v>
      </c>
    </row>
    <row r="589" spans="1:12" ht="12.75" hidden="1" outlineLevel="3">
      <c r="A589" s="24" t="s">
        <v>98</v>
      </c>
      <c r="B589" s="25"/>
      <c r="C589" s="24"/>
      <c r="D589" s="25">
        <v>637004</v>
      </c>
      <c r="E589" s="111" t="s">
        <v>218</v>
      </c>
      <c r="F589" s="112">
        <f>35284.44+663.33</f>
        <v>35947.770000000004</v>
      </c>
      <c r="G589" s="112">
        <v>663.33</v>
      </c>
      <c r="H589" s="112">
        <v>0</v>
      </c>
      <c r="I589" s="112">
        <v>0</v>
      </c>
      <c r="J589" s="112">
        <v>0</v>
      </c>
      <c r="K589" s="112">
        <v>0</v>
      </c>
      <c r="L589" s="112">
        <v>0</v>
      </c>
    </row>
    <row r="590" spans="1:12" ht="12.75" hidden="1" outlineLevel="3">
      <c r="A590" s="24" t="s">
        <v>94</v>
      </c>
      <c r="B590" s="111"/>
      <c r="C590" s="121"/>
      <c r="D590" s="25">
        <v>637016</v>
      </c>
      <c r="E590" s="111" t="s">
        <v>54</v>
      </c>
      <c r="F590" s="112">
        <v>0</v>
      </c>
      <c r="G590" s="112">
        <v>0</v>
      </c>
      <c r="H590" s="112">
        <v>550</v>
      </c>
      <c r="I590" s="112">
        <v>550</v>
      </c>
      <c r="J590" s="112">
        <v>400</v>
      </c>
      <c r="K590" s="112">
        <v>550</v>
      </c>
      <c r="L590" s="112">
        <v>550</v>
      </c>
    </row>
    <row r="591" spans="1:12" ht="12.75" hidden="1" outlineLevel="3">
      <c r="A591" s="24" t="s">
        <v>94</v>
      </c>
      <c r="B591" s="111"/>
      <c r="C591" s="121"/>
      <c r="D591" s="25">
        <v>637027</v>
      </c>
      <c r="E591" s="111" t="s">
        <v>226</v>
      </c>
      <c r="F591" s="112">
        <v>23.16</v>
      </c>
      <c r="G591" s="112">
        <v>0</v>
      </c>
      <c r="H591" s="112">
        <v>3000</v>
      </c>
      <c r="I591" s="112">
        <v>3000</v>
      </c>
      <c r="J591" s="112">
        <v>1000</v>
      </c>
      <c r="K591" s="112">
        <v>3000</v>
      </c>
      <c r="L591" s="112">
        <v>3000</v>
      </c>
    </row>
    <row r="592" spans="1:12" ht="12.75" hidden="1" outlineLevel="3">
      <c r="A592" s="24" t="s">
        <v>94</v>
      </c>
      <c r="B592" s="111"/>
      <c r="C592" s="121"/>
      <c r="D592" s="25">
        <v>637029</v>
      </c>
      <c r="E592" s="111" t="s">
        <v>399</v>
      </c>
      <c r="F592" s="112">
        <v>140.49</v>
      </c>
      <c r="G592" s="112">
        <v>0</v>
      </c>
      <c r="H592" s="112">
        <v>0</v>
      </c>
      <c r="I592" s="112">
        <v>0</v>
      </c>
      <c r="J592" s="112">
        <v>0</v>
      </c>
      <c r="K592" s="112">
        <v>0</v>
      </c>
      <c r="L592" s="112">
        <v>0</v>
      </c>
    </row>
    <row r="593" spans="1:12" s="12" customFormat="1" ht="15.75" customHeight="1">
      <c r="A593" s="182" t="s">
        <v>248</v>
      </c>
      <c r="B593" s="182"/>
      <c r="C593" s="182"/>
      <c r="D593" s="108" t="s">
        <v>441</v>
      </c>
      <c r="E593" s="108"/>
      <c r="F593" s="110">
        <f aca="true" t="shared" si="319" ref="F593:L593">F594+F596+F606</f>
        <v>1603.22</v>
      </c>
      <c r="G593" s="110">
        <f t="shared" si="319"/>
        <v>2127.06</v>
      </c>
      <c r="H593" s="110">
        <f aca="true" t="shared" si="320" ref="H593:I593">H594+H596+H606</f>
        <v>21400</v>
      </c>
      <c r="I593" s="110">
        <f t="shared" si="320"/>
        <v>21400</v>
      </c>
      <c r="J593" s="110">
        <f t="shared" si="319"/>
        <v>20380</v>
      </c>
      <c r="K593" s="110">
        <f aca="true" t="shared" si="321" ref="K593">K594+K596+K606</f>
        <v>20923</v>
      </c>
      <c r="L593" s="110">
        <f t="shared" si="319"/>
        <v>21463</v>
      </c>
    </row>
    <row r="594" spans="1:12" ht="12.75" outlineLevel="1">
      <c r="A594" s="24" t="s">
        <v>94</v>
      </c>
      <c r="B594" s="25">
        <v>610</v>
      </c>
      <c r="C594" s="24"/>
      <c r="D594" s="25"/>
      <c r="E594" s="111" t="s">
        <v>321</v>
      </c>
      <c r="F594" s="112">
        <f aca="true" t="shared" si="322" ref="F594:L594">F595</f>
        <v>0</v>
      </c>
      <c r="G594" s="112">
        <f t="shared" si="322"/>
        <v>0</v>
      </c>
      <c r="H594" s="112">
        <f t="shared" si="322"/>
        <v>7000</v>
      </c>
      <c r="I594" s="112">
        <f t="shared" si="322"/>
        <v>7000</v>
      </c>
      <c r="J594" s="112">
        <f t="shared" si="322"/>
        <v>7000</v>
      </c>
      <c r="K594" s="112">
        <f t="shared" si="322"/>
        <v>7350</v>
      </c>
      <c r="L594" s="112">
        <f t="shared" si="322"/>
        <v>7700</v>
      </c>
    </row>
    <row r="595" spans="1:12" ht="12.75" outlineLevel="2">
      <c r="A595" s="24" t="s">
        <v>94</v>
      </c>
      <c r="B595" s="25"/>
      <c r="C595" s="25">
        <v>611</v>
      </c>
      <c r="D595" s="25"/>
      <c r="E595" s="111" t="s">
        <v>0</v>
      </c>
      <c r="F595" s="112">
        <v>0</v>
      </c>
      <c r="G595" s="112">
        <v>0</v>
      </c>
      <c r="H595" s="112">
        <v>7000</v>
      </c>
      <c r="I595" s="112">
        <v>7000</v>
      </c>
      <c r="J595" s="112">
        <v>7000</v>
      </c>
      <c r="K595" s="112">
        <f aca="true" t="shared" si="323" ref="K595:K605">ROUND(J595*1.05,0)</f>
        <v>7350</v>
      </c>
      <c r="L595" s="112">
        <f aca="true" t="shared" si="324" ref="L595">ROUND(J595*1.1,0)</f>
        <v>7700</v>
      </c>
    </row>
    <row r="596" spans="1:12" ht="12.75" outlineLevel="1">
      <c r="A596" s="24" t="s">
        <v>94</v>
      </c>
      <c r="B596" s="25">
        <v>620</v>
      </c>
      <c r="C596" s="25"/>
      <c r="D596" s="25"/>
      <c r="E596" s="111" t="s">
        <v>194</v>
      </c>
      <c r="F596" s="112">
        <f aca="true" t="shared" si="325" ref="F596:L596">SUM(F597:F599)</f>
        <v>0</v>
      </c>
      <c r="G596" s="112">
        <f t="shared" si="325"/>
        <v>0</v>
      </c>
      <c r="H596" s="112">
        <f aca="true" t="shared" si="326" ref="H596:I596">SUM(H597:H599)</f>
        <v>4850</v>
      </c>
      <c r="I596" s="112">
        <f t="shared" si="326"/>
        <v>4850</v>
      </c>
      <c r="J596" s="112">
        <f t="shared" si="325"/>
        <v>3830</v>
      </c>
      <c r="K596" s="112">
        <f aca="true" t="shared" si="327" ref="K596">SUM(K597:K599)</f>
        <v>4023</v>
      </c>
      <c r="L596" s="112">
        <f t="shared" si="325"/>
        <v>4213</v>
      </c>
    </row>
    <row r="597" spans="1:12" ht="12.75" outlineLevel="2">
      <c r="A597" s="24" t="s">
        <v>94</v>
      </c>
      <c r="B597" s="25"/>
      <c r="C597" s="24" t="s">
        <v>178</v>
      </c>
      <c r="D597" s="25"/>
      <c r="E597" s="111" t="s">
        <v>195</v>
      </c>
      <c r="F597" s="112">
        <v>0</v>
      </c>
      <c r="G597" s="112">
        <v>0</v>
      </c>
      <c r="H597" s="112">
        <v>700</v>
      </c>
      <c r="I597" s="112">
        <v>700</v>
      </c>
      <c r="J597" s="112">
        <v>1000</v>
      </c>
      <c r="K597" s="112">
        <f t="shared" si="323"/>
        <v>1050</v>
      </c>
      <c r="L597" s="112">
        <f aca="true" t="shared" si="328" ref="L597:L598">ROUND(J597*1.1,0)</f>
        <v>1100</v>
      </c>
    </row>
    <row r="598" spans="1:12" ht="12.75" outlineLevel="2">
      <c r="A598" s="24" t="s">
        <v>94</v>
      </c>
      <c r="B598" s="25"/>
      <c r="C598" s="24" t="s">
        <v>179</v>
      </c>
      <c r="D598" s="25"/>
      <c r="E598" s="111" t="s">
        <v>196</v>
      </c>
      <c r="F598" s="112">
        <v>0</v>
      </c>
      <c r="G598" s="112">
        <v>0</v>
      </c>
      <c r="H598" s="112">
        <v>670</v>
      </c>
      <c r="I598" s="112">
        <v>670</v>
      </c>
      <c r="J598" s="112">
        <v>100</v>
      </c>
      <c r="K598" s="112">
        <f t="shared" si="323"/>
        <v>105</v>
      </c>
      <c r="L598" s="112">
        <f t="shared" si="328"/>
        <v>110</v>
      </c>
    </row>
    <row r="599" spans="1:12" ht="12.75" outlineLevel="2">
      <c r="A599" s="24" t="s">
        <v>94</v>
      </c>
      <c r="B599" s="25"/>
      <c r="C599" s="24" t="s">
        <v>180</v>
      </c>
      <c r="D599" s="25"/>
      <c r="E599" s="111" t="s">
        <v>197</v>
      </c>
      <c r="F599" s="112">
        <f aca="true" t="shared" si="329" ref="F599:L599">SUM(F600:F605)</f>
        <v>0</v>
      </c>
      <c r="G599" s="112">
        <f t="shared" si="329"/>
        <v>0</v>
      </c>
      <c r="H599" s="112">
        <f aca="true" t="shared" si="330" ref="H599:I599">SUM(H600:H605)</f>
        <v>3480</v>
      </c>
      <c r="I599" s="112">
        <f t="shared" si="330"/>
        <v>3480</v>
      </c>
      <c r="J599" s="112">
        <f t="shared" si="329"/>
        <v>2730</v>
      </c>
      <c r="K599" s="112">
        <f aca="true" t="shared" si="331" ref="K599">SUM(K600:K605)</f>
        <v>2868</v>
      </c>
      <c r="L599" s="112">
        <f t="shared" si="329"/>
        <v>3003</v>
      </c>
    </row>
    <row r="600" spans="1:12" ht="12.75" hidden="1" outlineLevel="3">
      <c r="A600" s="24" t="s">
        <v>94</v>
      </c>
      <c r="B600" s="25"/>
      <c r="C600" s="24"/>
      <c r="D600" s="25">
        <v>625001</v>
      </c>
      <c r="E600" s="111" t="s">
        <v>198</v>
      </c>
      <c r="F600" s="112">
        <v>0</v>
      </c>
      <c r="G600" s="112">
        <v>0</v>
      </c>
      <c r="H600" s="112">
        <v>200</v>
      </c>
      <c r="I600" s="112">
        <v>200</v>
      </c>
      <c r="J600" s="112">
        <v>150</v>
      </c>
      <c r="K600" s="112">
        <f t="shared" si="323"/>
        <v>158</v>
      </c>
      <c r="L600" s="112">
        <f aca="true" t="shared" si="332" ref="L600">ROUND(J600*1.1,0)</f>
        <v>165</v>
      </c>
    </row>
    <row r="601" spans="1:12" ht="12.75" hidden="1" outlineLevel="3">
      <c r="A601" s="24" t="s">
        <v>94</v>
      </c>
      <c r="B601" s="25"/>
      <c r="C601" s="24"/>
      <c r="D601" s="25">
        <v>625002</v>
      </c>
      <c r="E601" s="111" t="s">
        <v>199</v>
      </c>
      <c r="F601" s="112">
        <v>0</v>
      </c>
      <c r="G601" s="112">
        <v>0</v>
      </c>
      <c r="H601" s="112">
        <v>1950</v>
      </c>
      <c r="I601" s="112">
        <v>1950</v>
      </c>
      <c r="J601" s="112">
        <v>1500</v>
      </c>
      <c r="K601" s="112">
        <f t="shared" si="323"/>
        <v>1575</v>
      </c>
      <c r="L601" s="112">
        <f aca="true" t="shared" si="333" ref="L601:L605">ROUND(J601*1.1,0)</f>
        <v>1650</v>
      </c>
    </row>
    <row r="602" spans="1:12" ht="12.75" hidden="1" outlineLevel="3">
      <c r="A602" s="24" t="s">
        <v>94</v>
      </c>
      <c r="B602" s="25"/>
      <c r="C602" s="24"/>
      <c r="D602" s="25">
        <v>625003</v>
      </c>
      <c r="E602" s="111" t="s">
        <v>200</v>
      </c>
      <c r="F602" s="112">
        <v>0</v>
      </c>
      <c r="G602" s="112">
        <v>0</v>
      </c>
      <c r="H602" s="112">
        <v>110</v>
      </c>
      <c r="I602" s="112">
        <v>110</v>
      </c>
      <c r="J602" s="112">
        <v>110</v>
      </c>
      <c r="K602" s="112">
        <f t="shared" si="323"/>
        <v>116</v>
      </c>
      <c r="L602" s="112">
        <f t="shared" si="333"/>
        <v>121</v>
      </c>
    </row>
    <row r="603" spans="1:12" ht="12.75" hidden="1" outlineLevel="3">
      <c r="A603" s="24" t="s">
        <v>94</v>
      </c>
      <c r="B603" s="25"/>
      <c r="C603" s="24"/>
      <c r="D603" s="25">
        <v>625004</v>
      </c>
      <c r="E603" s="111" t="s">
        <v>201</v>
      </c>
      <c r="F603" s="112">
        <v>0</v>
      </c>
      <c r="G603" s="112">
        <v>0</v>
      </c>
      <c r="H603" s="112">
        <v>420</v>
      </c>
      <c r="I603" s="112">
        <v>420</v>
      </c>
      <c r="J603" s="112">
        <v>420</v>
      </c>
      <c r="K603" s="112">
        <f t="shared" si="323"/>
        <v>441</v>
      </c>
      <c r="L603" s="112">
        <f t="shared" si="333"/>
        <v>462</v>
      </c>
    </row>
    <row r="604" spans="1:12" ht="12.75" hidden="1" outlineLevel="3">
      <c r="A604" s="24" t="s">
        <v>94</v>
      </c>
      <c r="B604" s="25"/>
      <c r="C604" s="24"/>
      <c r="D604" s="25">
        <v>625005</v>
      </c>
      <c r="E604" s="111" t="s">
        <v>202</v>
      </c>
      <c r="F604" s="112">
        <v>0</v>
      </c>
      <c r="G604" s="112">
        <v>0</v>
      </c>
      <c r="H604" s="112">
        <v>140</v>
      </c>
      <c r="I604" s="112">
        <v>140</v>
      </c>
      <c r="J604" s="112">
        <v>100</v>
      </c>
      <c r="K604" s="112">
        <f t="shared" si="323"/>
        <v>105</v>
      </c>
      <c r="L604" s="112">
        <f t="shared" si="333"/>
        <v>110</v>
      </c>
    </row>
    <row r="605" spans="1:12" ht="12.75" hidden="1" outlineLevel="3">
      <c r="A605" s="24" t="s">
        <v>94</v>
      </c>
      <c r="B605" s="25"/>
      <c r="C605" s="24"/>
      <c r="D605" s="25">
        <v>625007</v>
      </c>
      <c r="E605" s="111" t="s">
        <v>203</v>
      </c>
      <c r="F605" s="112">
        <v>0</v>
      </c>
      <c r="G605" s="112">
        <v>0</v>
      </c>
      <c r="H605" s="112">
        <v>660</v>
      </c>
      <c r="I605" s="112">
        <v>660</v>
      </c>
      <c r="J605" s="112">
        <v>450</v>
      </c>
      <c r="K605" s="112">
        <f t="shared" si="323"/>
        <v>473</v>
      </c>
      <c r="L605" s="112">
        <f t="shared" si="333"/>
        <v>495</v>
      </c>
    </row>
    <row r="606" spans="1:12" ht="12.75" outlineLevel="1">
      <c r="A606" s="24" t="s">
        <v>94</v>
      </c>
      <c r="B606" s="25">
        <v>630</v>
      </c>
      <c r="C606" s="24"/>
      <c r="D606" s="25"/>
      <c r="E606" s="111" t="s">
        <v>221</v>
      </c>
      <c r="F606" s="112">
        <f aca="true" t="shared" si="334" ref="F606:L606">F607+F609+F611+F613</f>
        <v>1603.22</v>
      </c>
      <c r="G606" s="112">
        <f t="shared" si="334"/>
        <v>2127.06</v>
      </c>
      <c r="H606" s="112">
        <f aca="true" t="shared" si="335" ref="H606:I606">H607+H609+H611+H613</f>
        <v>9550</v>
      </c>
      <c r="I606" s="112">
        <f t="shared" si="335"/>
        <v>9550</v>
      </c>
      <c r="J606" s="112">
        <f t="shared" si="334"/>
        <v>9550</v>
      </c>
      <c r="K606" s="112">
        <f aca="true" t="shared" si="336" ref="K606">K607+K609+K611+K613</f>
        <v>9550</v>
      </c>
      <c r="L606" s="112">
        <f t="shared" si="334"/>
        <v>9550</v>
      </c>
    </row>
    <row r="607" spans="1:12" ht="12.75" outlineLevel="2">
      <c r="A607" s="24" t="s">
        <v>94</v>
      </c>
      <c r="B607" s="25"/>
      <c r="C607" s="24" t="s">
        <v>192</v>
      </c>
      <c r="D607" s="25"/>
      <c r="E607" s="111" t="s">
        <v>204</v>
      </c>
      <c r="F607" s="112">
        <f aca="true" t="shared" si="337" ref="F607:L607">F608</f>
        <v>0</v>
      </c>
      <c r="G607" s="112">
        <f t="shared" si="337"/>
        <v>387</v>
      </c>
      <c r="H607" s="112">
        <f t="shared" si="337"/>
        <v>350</v>
      </c>
      <c r="I607" s="112">
        <f t="shared" si="337"/>
        <v>350</v>
      </c>
      <c r="J607" s="112">
        <f t="shared" si="337"/>
        <v>350</v>
      </c>
      <c r="K607" s="112">
        <f t="shared" si="337"/>
        <v>350</v>
      </c>
      <c r="L607" s="112">
        <f t="shared" si="337"/>
        <v>350</v>
      </c>
    </row>
    <row r="608" spans="1:12" ht="12.75" hidden="1" outlineLevel="3">
      <c r="A608" s="24" t="s">
        <v>94</v>
      </c>
      <c r="B608" s="25"/>
      <c r="C608" s="24"/>
      <c r="D608" s="25">
        <v>632004</v>
      </c>
      <c r="E608" s="111" t="s">
        <v>400</v>
      </c>
      <c r="F608" s="112">
        <v>0</v>
      </c>
      <c r="G608" s="112">
        <v>387</v>
      </c>
      <c r="H608" s="112">
        <v>350</v>
      </c>
      <c r="I608" s="112">
        <v>350</v>
      </c>
      <c r="J608" s="112">
        <v>350</v>
      </c>
      <c r="K608" s="112">
        <v>350</v>
      </c>
      <c r="L608" s="112">
        <v>350</v>
      </c>
    </row>
    <row r="609" spans="1:13" ht="12.75" outlineLevel="2" collapsed="1">
      <c r="A609" s="24" t="s">
        <v>94</v>
      </c>
      <c r="B609" s="25"/>
      <c r="C609" s="25">
        <v>633</v>
      </c>
      <c r="D609" s="25"/>
      <c r="E609" s="111" t="s">
        <v>207</v>
      </c>
      <c r="F609" s="112">
        <f aca="true" t="shared" si="338" ref="F609:L609">F610</f>
        <v>1313.98</v>
      </c>
      <c r="G609" s="112">
        <f t="shared" si="338"/>
        <v>729.66</v>
      </c>
      <c r="H609" s="112">
        <f t="shared" si="338"/>
        <v>500</v>
      </c>
      <c r="I609" s="112">
        <f t="shared" si="338"/>
        <v>500</v>
      </c>
      <c r="J609" s="112">
        <f t="shared" si="338"/>
        <v>500</v>
      </c>
      <c r="K609" s="112">
        <f t="shared" si="338"/>
        <v>500</v>
      </c>
      <c r="L609" s="112">
        <f t="shared" si="338"/>
        <v>500</v>
      </c>
      <c r="M609" s="13"/>
    </row>
    <row r="610" spans="1:12" ht="12.75" hidden="1" outlineLevel="3">
      <c r="A610" s="24" t="s">
        <v>94</v>
      </c>
      <c r="B610" s="25"/>
      <c r="C610" s="24"/>
      <c r="D610" s="25">
        <v>633006</v>
      </c>
      <c r="E610" s="111" t="s">
        <v>250</v>
      </c>
      <c r="F610" s="112">
        <f>1119.2+194.78</f>
        <v>1313.98</v>
      </c>
      <c r="G610" s="112">
        <f>720.79+8.87</f>
        <v>729.66</v>
      </c>
      <c r="H610" s="112">
        <v>500</v>
      </c>
      <c r="I610" s="112">
        <v>500</v>
      </c>
      <c r="J610" s="112">
        <v>500</v>
      </c>
      <c r="K610" s="112">
        <v>500</v>
      </c>
      <c r="L610" s="112">
        <v>500</v>
      </c>
    </row>
    <row r="611" spans="1:12" ht="12.75" outlineLevel="2" collapsed="1">
      <c r="A611" s="24" t="s">
        <v>94</v>
      </c>
      <c r="B611" s="25"/>
      <c r="C611" s="24" t="s">
        <v>185</v>
      </c>
      <c r="D611" s="25"/>
      <c r="E611" s="111" t="s">
        <v>211</v>
      </c>
      <c r="F611" s="112">
        <f aca="true" t="shared" si="339" ref="F611:L611">F612</f>
        <v>0</v>
      </c>
      <c r="G611" s="112">
        <f t="shared" si="339"/>
        <v>0</v>
      </c>
      <c r="H611" s="112">
        <f t="shared" si="339"/>
        <v>1000</v>
      </c>
      <c r="I611" s="112">
        <f t="shared" si="339"/>
        <v>1000</v>
      </c>
      <c r="J611" s="112">
        <f t="shared" si="339"/>
        <v>1000</v>
      </c>
      <c r="K611" s="112">
        <f t="shared" si="339"/>
        <v>1000</v>
      </c>
      <c r="L611" s="112">
        <f t="shared" si="339"/>
        <v>1000</v>
      </c>
    </row>
    <row r="612" spans="1:12" ht="12.75" hidden="1" outlineLevel="3">
      <c r="A612" s="24" t="s">
        <v>94</v>
      </c>
      <c r="B612" s="25"/>
      <c r="C612" s="24"/>
      <c r="D612" s="25">
        <v>635006</v>
      </c>
      <c r="E612" s="111" t="s">
        <v>251</v>
      </c>
      <c r="F612" s="112">
        <v>0</v>
      </c>
      <c r="G612" s="112">
        <v>0</v>
      </c>
      <c r="H612" s="112">
        <v>1000</v>
      </c>
      <c r="I612" s="112">
        <v>1000</v>
      </c>
      <c r="J612" s="112">
        <v>1000</v>
      </c>
      <c r="K612" s="112">
        <v>1000</v>
      </c>
      <c r="L612" s="112">
        <v>1000</v>
      </c>
    </row>
    <row r="613" spans="1:12" ht="12.75" outlineLevel="2" collapsed="1">
      <c r="A613" s="24" t="s">
        <v>94</v>
      </c>
      <c r="B613" s="25"/>
      <c r="C613" s="24" t="s">
        <v>177</v>
      </c>
      <c r="D613" s="25"/>
      <c r="E613" s="111" t="s">
        <v>216</v>
      </c>
      <c r="F613" s="112">
        <f aca="true" t="shared" si="340" ref="F613:L613">SUM(F614:F615)</f>
        <v>289.24</v>
      </c>
      <c r="G613" s="112">
        <f t="shared" si="340"/>
        <v>1010.4</v>
      </c>
      <c r="H613" s="112">
        <f aca="true" t="shared" si="341" ref="H613:I613">SUM(H614:H615)</f>
        <v>7700</v>
      </c>
      <c r="I613" s="112">
        <f t="shared" si="341"/>
        <v>7700</v>
      </c>
      <c r="J613" s="112">
        <f t="shared" si="340"/>
        <v>7700</v>
      </c>
      <c r="K613" s="112">
        <f aca="true" t="shared" si="342" ref="K613">SUM(K614:K615)</f>
        <v>7700</v>
      </c>
      <c r="L613" s="112">
        <f t="shared" si="340"/>
        <v>7700</v>
      </c>
    </row>
    <row r="614" spans="1:12" ht="12.75" hidden="1" outlineLevel="3">
      <c r="A614" s="24" t="s">
        <v>94</v>
      </c>
      <c r="B614" s="25"/>
      <c r="C614" s="24"/>
      <c r="D614" s="25">
        <v>637004</v>
      </c>
      <c r="E614" s="111" t="s">
        <v>314</v>
      </c>
      <c r="F614" s="112">
        <v>289.24</v>
      </c>
      <c r="G614" s="112">
        <f>1010.4</f>
        <v>1010.4</v>
      </c>
      <c r="H614" s="112">
        <v>1000</v>
      </c>
      <c r="I614" s="112">
        <v>1000</v>
      </c>
      <c r="J614" s="112">
        <v>1000</v>
      </c>
      <c r="K614" s="112">
        <v>1000</v>
      </c>
      <c r="L614" s="112">
        <v>1000</v>
      </c>
    </row>
    <row r="615" spans="1:12" ht="12.75" hidden="1" outlineLevel="3">
      <c r="A615" s="24" t="s">
        <v>94</v>
      </c>
      <c r="B615" s="25"/>
      <c r="C615" s="24"/>
      <c r="D615" s="25">
        <v>637027</v>
      </c>
      <c r="E615" s="111" t="s">
        <v>226</v>
      </c>
      <c r="F615" s="112">
        <v>0</v>
      </c>
      <c r="G615" s="112">
        <v>0</v>
      </c>
      <c r="H615" s="112">
        <v>6700</v>
      </c>
      <c r="I615" s="112">
        <v>6700</v>
      </c>
      <c r="J615" s="112">
        <v>6700</v>
      </c>
      <c r="K615" s="112">
        <v>6700</v>
      </c>
      <c r="L615" s="112">
        <v>6700</v>
      </c>
    </row>
    <row r="616" spans="1:12" ht="15.75">
      <c r="A616" s="182" t="s">
        <v>249</v>
      </c>
      <c r="B616" s="182"/>
      <c r="C616" s="182"/>
      <c r="D616" s="108" t="s">
        <v>14</v>
      </c>
      <c r="E616" s="108"/>
      <c r="F616" s="110">
        <f>F617</f>
        <v>0</v>
      </c>
      <c r="G616" s="110">
        <f aca="true" t="shared" si="343" ref="F616:L618">G617</f>
        <v>2736.87</v>
      </c>
      <c r="H616" s="110">
        <f t="shared" si="343"/>
        <v>36000</v>
      </c>
      <c r="I616" s="110">
        <f t="shared" si="343"/>
        <v>36000</v>
      </c>
      <c r="J616" s="110">
        <f t="shared" si="343"/>
        <v>36000</v>
      </c>
      <c r="K616" s="110">
        <f t="shared" si="343"/>
        <v>36000</v>
      </c>
      <c r="L616" s="110">
        <f t="shared" si="343"/>
        <v>36000</v>
      </c>
    </row>
    <row r="617" spans="1:12" ht="12.75" outlineLevel="1">
      <c r="A617" s="24" t="s">
        <v>103</v>
      </c>
      <c r="B617" s="25">
        <v>630</v>
      </c>
      <c r="C617" s="24"/>
      <c r="D617" s="25"/>
      <c r="E617" s="111" t="s">
        <v>221</v>
      </c>
      <c r="F617" s="112">
        <f>F618+F620</f>
        <v>0</v>
      </c>
      <c r="G617" s="112">
        <f aca="true" t="shared" si="344" ref="G617:L617">G618+G620</f>
        <v>2736.87</v>
      </c>
      <c r="H617" s="112">
        <f t="shared" si="344"/>
        <v>36000</v>
      </c>
      <c r="I617" s="112">
        <f aca="true" t="shared" si="345" ref="I617">I618+I620</f>
        <v>36000</v>
      </c>
      <c r="J617" s="112">
        <f t="shared" si="344"/>
        <v>36000</v>
      </c>
      <c r="K617" s="112">
        <f t="shared" si="344"/>
        <v>36000</v>
      </c>
      <c r="L617" s="112">
        <f t="shared" si="344"/>
        <v>36000</v>
      </c>
    </row>
    <row r="618" spans="1:12" ht="12.75" outlineLevel="2">
      <c r="A618" s="24" t="s">
        <v>103</v>
      </c>
      <c r="B618" s="25"/>
      <c r="C618" s="25">
        <v>632</v>
      </c>
      <c r="D618" s="25"/>
      <c r="E618" s="111" t="s">
        <v>204</v>
      </c>
      <c r="F618" s="112">
        <f t="shared" si="343"/>
        <v>0</v>
      </c>
      <c r="G618" s="112">
        <f t="shared" si="343"/>
        <v>0</v>
      </c>
      <c r="H618" s="112">
        <f t="shared" si="343"/>
        <v>33000</v>
      </c>
      <c r="I618" s="112">
        <f t="shared" si="343"/>
        <v>33000</v>
      </c>
      <c r="J618" s="112">
        <f t="shared" si="343"/>
        <v>33000</v>
      </c>
      <c r="K618" s="112">
        <f t="shared" si="343"/>
        <v>33000</v>
      </c>
      <c r="L618" s="112">
        <f t="shared" si="343"/>
        <v>33000</v>
      </c>
    </row>
    <row r="619" spans="1:12" ht="12.75" hidden="1" outlineLevel="3">
      <c r="A619" s="24" t="s">
        <v>103</v>
      </c>
      <c r="B619" s="25"/>
      <c r="C619" s="24"/>
      <c r="D619" s="25">
        <v>632001</v>
      </c>
      <c r="E619" s="111" t="s">
        <v>44</v>
      </c>
      <c r="F619" s="112">
        <v>0</v>
      </c>
      <c r="G619" s="112">
        <v>0</v>
      </c>
      <c r="H619" s="112">
        <v>33000</v>
      </c>
      <c r="I619" s="112">
        <v>33000</v>
      </c>
      <c r="J619" s="112">
        <v>33000</v>
      </c>
      <c r="K619" s="112">
        <v>33000</v>
      </c>
      <c r="L619" s="112">
        <v>33000</v>
      </c>
    </row>
    <row r="620" spans="1:12" ht="12.75" outlineLevel="2" collapsed="1">
      <c r="A620" s="24" t="s">
        <v>103</v>
      </c>
      <c r="B620" s="25"/>
      <c r="C620" s="24" t="s">
        <v>185</v>
      </c>
      <c r="D620" s="25"/>
      <c r="E620" s="111" t="s">
        <v>211</v>
      </c>
      <c r="F620" s="112">
        <f>SUM(F621:F622)</f>
        <v>0</v>
      </c>
      <c r="G620" s="112">
        <f aca="true" t="shared" si="346" ref="G620:L620">SUM(G621:G622)</f>
        <v>2736.87</v>
      </c>
      <c r="H620" s="112">
        <f t="shared" si="346"/>
        <v>3000</v>
      </c>
      <c r="I620" s="112">
        <f aca="true" t="shared" si="347" ref="I620">SUM(I621:I622)</f>
        <v>3000</v>
      </c>
      <c r="J620" s="112">
        <f t="shared" si="346"/>
        <v>3000</v>
      </c>
      <c r="K620" s="112">
        <f t="shared" si="346"/>
        <v>3000</v>
      </c>
      <c r="L620" s="112">
        <f t="shared" si="346"/>
        <v>3000</v>
      </c>
    </row>
    <row r="621" spans="1:12" ht="12.75" hidden="1" outlineLevel="3">
      <c r="A621" s="24" t="s">
        <v>103</v>
      </c>
      <c r="B621" s="25"/>
      <c r="C621" s="24"/>
      <c r="D621" s="25">
        <v>635004</v>
      </c>
      <c r="E621" s="111" t="s">
        <v>444</v>
      </c>
      <c r="F621" s="112">
        <v>0</v>
      </c>
      <c r="G621" s="112">
        <v>2736.87</v>
      </c>
      <c r="H621" s="112">
        <v>0</v>
      </c>
      <c r="I621" s="112">
        <v>0</v>
      </c>
      <c r="J621" s="112">
        <v>0</v>
      </c>
      <c r="K621" s="112">
        <v>0</v>
      </c>
      <c r="L621" s="112">
        <v>0</v>
      </c>
    </row>
    <row r="622" spans="1:12" ht="12.75" hidden="1" outlineLevel="3">
      <c r="A622" s="24" t="s">
        <v>103</v>
      </c>
      <c r="B622" s="25"/>
      <c r="C622" s="24"/>
      <c r="D622" s="25">
        <v>635006</v>
      </c>
      <c r="E622" s="111" t="s">
        <v>444</v>
      </c>
      <c r="F622" s="112">
        <v>0</v>
      </c>
      <c r="G622" s="112">
        <v>0</v>
      </c>
      <c r="H622" s="112">
        <v>3000</v>
      </c>
      <c r="I622" s="112">
        <v>3000</v>
      </c>
      <c r="J622" s="112">
        <v>3000</v>
      </c>
      <c r="K622" s="112">
        <v>3000</v>
      </c>
      <c r="L622" s="112">
        <v>3000</v>
      </c>
    </row>
    <row r="623" spans="1:12" ht="15.75">
      <c r="A623" s="182" t="s">
        <v>249</v>
      </c>
      <c r="B623" s="182"/>
      <c r="C623" s="182"/>
      <c r="D623" s="108" t="s">
        <v>414</v>
      </c>
      <c r="E623" s="108"/>
      <c r="F623" s="110">
        <f aca="true" t="shared" si="348" ref="F623:L625">F624</f>
        <v>128</v>
      </c>
      <c r="G623" s="110">
        <f t="shared" si="348"/>
        <v>0</v>
      </c>
      <c r="H623" s="110">
        <f t="shared" si="348"/>
        <v>0</v>
      </c>
      <c r="I623" s="110">
        <f t="shared" si="348"/>
        <v>0</v>
      </c>
      <c r="J623" s="110">
        <f t="shared" si="348"/>
        <v>0</v>
      </c>
      <c r="K623" s="110">
        <f t="shared" si="348"/>
        <v>0</v>
      </c>
      <c r="L623" s="110">
        <f t="shared" si="348"/>
        <v>0</v>
      </c>
    </row>
    <row r="624" spans="1:12" ht="12.75" outlineLevel="1">
      <c r="A624" s="24" t="s">
        <v>94</v>
      </c>
      <c r="B624" s="25">
        <v>630</v>
      </c>
      <c r="C624" s="24"/>
      <c r="D624" s="25"/>
      <c r="E624" s="111" t="s">
        <v>221</v>
      </c>
      <c r="F624" s="112">
        <f t="shared" si="348"/>
        <v>128</v>
      </c>
      <c r="G624" s="112">
        <f t="shared" si="348"/>
        <v>0</v>
      </c>
      <c r="H624" s="112">
        <f t="shared" si="348"/>
        <v>0</v>
      </c>
      <c r="I624" s="112">
        <f t="shared" si="348"/>
        <v>0</v>
      </c>
      <c r="J624" s="112">
        <f t="shared" si="348"/>
        <v>0</v>
      </c>
      <c r="K624" s="112">
        <f t="shared" si="348"/>
        <v>0</v>
      </c>
      <c r="L624" s="112">
        <f t="shared" si="348"/>
        <v>0</v>
      </c>
    </row>
    <row r="625" spans="1:12" ht="12.75" outlineLevel="2">
      <c r="A625" s="24" t="s">
        <v>94</v>
      </c>
      <c r="B625" s="25"/>
      <c r="C625" s="25">
        <v>637</v>
      </c>
      <c r="D625" s="25"/>
      <c r="E625" s="111" t="s">
        <v>216</v>
      </c>
      <c r="F625" s="112">
        <f t="shared" si="348"/>
        <v>128</v>
      </c>
      <c r="G625" s="112">
        <f t="shared" si="348"/>
        <v>0</v>
      </c>
      <c r="H625" s="112">
        <f t="shared" si="348"/>
        <v>0</v>
      </c>
      <c r="I625" s="112">
        <f t="shared" si="348"/>
        <v>0</v>
      </c>
      <c r="J625" s="112">
        <f t="shared" si="348"/>
        <v>0</v>
      </c>
      <c r="K625" s="112">
        <f t="shared" si="348"/>
        <v>0</v>
      </c>
      <c r="L625" s="112">
        <f t="shared" si="348"/>
        <v>0</v>
      </c>
    </row>
    <row r="626" spans="1:12" ht="12.75" hidden="1" outlineLevel="3">
      <c r="A626" s="24" t="s">
        <v>94</v>
      </c>
      <c r="B626" s="25"/>
      <c r="C626" s="24"/>
      <c r="D626" s="25">
        <v>637004</v>
      </c>
      <c r="E626" s="111" t="s">
        <v>301</v>
      </c>
      <c r="F626" s="112">
        <v>128</v>
      </c>
      <c r="G626" s="112">
        <v>0</v>
      </c>
      <c r="H626" s="112">
        <v>0</v>
      </c>
      <c r="I626" s="112">
        <v>0</v>
      </c>
      <c r="J626" s="112">
        <v>0</v>
      </c>
      <c r="K626" s="112">
        <v>0</v>
      </c>
      <c r="L626" s="112">
        <v>0</v>
      </c>
    </row>
    <row r="627" spans="1:12" ht="15.75">
      <c r="A627" s="182" t="s">
        <v>300</v>
      </c>
      <c r="B627" s="182"/>
      <c r="C627" s="182"/>
      <c r="D627" s="108" t="s">
        <v>415</v>
      </c>
      <c r="E627" s="108"/>
      <c r="F627" s="110">
        <f aca="true" t="shared" si="349" ref="F627:L629">F628</f>
        <v>78</v>
      </c>
      <c r="G627" s="110">
        <f t="shared" si="349"/>
        <v>96</v>
      </c>
      <c r="H627" s="110">
        <f t="shared" si="349"/>
        <v>0</v>
      </c>
      <c r="I627" s="110">
        <f t="shared" si="349"/>
        <v>0</v>
      </c>
      <c r="J627" s="110">
        <f t="shared" si="349"/>
        <v>0</v>
      </c>
      <c r="K627" s="110">
        <f t="shared" si="349"/>
        <v>0</v>
      </c>
      <c r="L627" s="110">
        <f t="shared" si="349"/>
        <v>0</v>
      </c>
    </row>
    <row r="628" spans="1:12" ht="12.75" outlineLevel="1">
      <c r="A628" s="24" t="s">
        <v>48</v>
      </c>
      <c r="B628" s="25">
        <v>630</v>
      </c>
      <c r="C628" s="24"/>
      <c r="D628" s="25"/>
      <c r="E628" s="111" t="s">
        <v>221</v>
      </c>
      <c r="F628" s="112">
        <f t="shared" si="349"/>
        <v>78</v>
      </c>
      <c r="G628" s="112">
        <f t="shared" si="349"/>
        <v>96</v>
      </c>
      <c r="H628" s="112">
        <f t="shared" si="349"/>
        <v>0</v>
      </c>
      <c r="I628" s="112">
        <f t="shared" si="349"/>
        <v>0</v>
      </c>
      <c r="J628" s="112">
        <f t="shared" si="349"/>
        <v>0</v>
      </c>
      <c r="K628" s="112">
        <f t="shared" si="349"/>
        <v>0</v>
      </c>
      <c r="L628" s="112">
        <f t="shared" si="349"/>
        <v>0</v>
      </c>
    </row>
    <row r="629" spans="1:12" ht="12.75" outlineLevel="2">
      <c r="A629" s="24" t="s">
        <v>48</v>
      </c>
      <c r="B629" s="25"/>
      <c r="C629" s="25">
        <v>637</v>
      </c>
      <c r="D629" s="25"/>
      <c r="E629" s="111" t="s">
        <v>216</v>
      </c>
      <c r="F629" s="112">
        <f t="shared" si="349"/>
        <v>78</v>
      </c>
      <c r="G629" s="112">
        <f t="shared" si="349"/>
        <v>96</v>
      </c>
      <c r="H629" s="112">
        <f t="shared" si="349"/>
        <v>0</v>
      </c>
      <c r="I629" s="112">
        <f t="shared" si="349"/>
        <v>0</v>
      </c>
      <c r="J629" s="112">
        <f t="shared" si="349"/>
        <v>0</v>
      </c>
      <c r="K629" s="112">
        <f t="shared" si="349"/>
        <v>0</v>
      </c>
      <c r="L629" s="112">
        <f t="shared" si="349"/>
        <v>0</v>
      </c>
    </row>
    <row r="630" spans="1:12" ht="12.75" hidden="1" outlineLevel="3">
      <c r="A630" s="24" t="s">
        <v>48</v>
      </c>
      <c r="B630" s="25"/>
      <c r="C630" s="24"/>
      <c r="D630" s="25">
        <v>637004</v>
      </c>
      <c r="E630" s="111" t="s">
        <v>301</v>
      </c>
      <c r="F630" s="112">
        <v>78</v>
      </c>
      <c r="G630" s="112">
        <v>96</v>
      </c>
      <c r="H630" s="112">
        <v>0</v>
      </c>
      <c r="I630" s="112">
        <v>0</v>
      </c>
      <c r="J630" s="112">
        <v>0</v>
      </c>
      <c r="K630" s="112">
        <v>0</v>
      </c>
      <c r="L630" s="112">
        <v>0</v>
      </c>
    </row>
    <row r="631" spans="1:12" ht="12.75">
      <c r="A631" s="34"/>
      <c r="B631" s="37"/>
      <c r="C631" s="37"/>
      <c r="D631" s="37"/>
      <c r="E631" s="130"/>
      <c r="F631" s="131"/>
      <c r="G631" s="131"/>
      <c r="H631" s="131"/>
      <c r="I631" s="131"/>
      <c r="J631" s="131"/>
      <c r="K631" s="131"/>
      <c r="L631" s="131"/>
    </row>
    <row r="632" spans="1:12" ht="18.75">
      <c r="A632" s="184" t="s">
        <v>56</v>
      </c>
      <c r="B632" s="184"/>
      <c r="C632" s="184"/>
      <c r="D632" s="184"/>
      <c r="E632" s="184"/>
      <c r="F632" s="76">
        <f aca="true" t="shared" si="350" ref="F632:L632">F6+F24+F112+F160+F168+F203+F230+F401+F431+F454+F474+F557</f>
        <v>1204840.25</v>
      </c>
      <c r="G632" s="76">
        <f t="shared" si="350"/>
        <v>1512694.53</v>
      </c>
      <c r="H632" s="76">
        <f t="shared" si="350"/>
        <v>1914700</v>
      </c>
      <c r="I632" s="76">
        <f t="shared" si="350"/>
        <v>1813819.22</v>
      </c>
      <c r="J632" s="76">
        <f t="shared" si="350"/>
        <v>1563775</v>
      </c>
      <c r="K632" s="76">
        <f t="shared" si="350"/>
        <v>1571077</v>
      </c>
      <c r="L632" s="76">
        <f t="shared" si="350"/>
        <v>1612122</v>
      </c>
    </row>
    <row r="633" spans="1:12" ht="12.75">
      <c r="A633" s="88"/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  <c r="L633" s="117"/>
    </row>
    <row r="634" spans="1:12" ht="30" customHeight="1">
      <c r="A634" s="185" t="s">
        <v>41</v>
      </c>
      <c r="B634" s="185"/>
      <c r="C634" s="185"/>
      <c r="D634" s="185"/>
      <c r="E634" s="185"/>
      <c r="F634" s="11" t="s">
        <v>109</v>
      </c>
      <c r="G634" s="11" t="s">
        <v>466</v>
      </c>
      <c r="H634" s="11" t="s">
        <v>467</v>
      </c>
      <c r="I634" s="11" t="s">
        <v>468</v>
      </c>
      <c r="J634" s="11" t="s">
        <v>106</v>
      </c>
      <c r="K634" s="11" t="s">
        <v>108</v>
      </c>
      <c r="L634" s="11" t="s">
        <v>469</v>
      </c>
    </row>
    <row r="635" spans="1:12" ht="12.75">
      <c r="A635" s="117"/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  <c r="L635" s="117"/>
    </row>
    <row r="636" spans="1:12" s="12" customFormat="1" ht="18.75" customHeight="1">
      <c r="A636" s="194" t="s">
        <v>320</v>
      </c>
      <c r="B636" s="195"/>
      <c r="C636" s="195"/>
      <c r="D636" s="195"/>
      <c r="E636" s="196"/>
      <c r="F636" s="107">
        <f aca="true" t="shared" si="351" ref="F636:L636">F637</f>
        <v>0</v>
      </c>
      <c r="G636" s="107">
        <f t="shared" si="351"/>
        <v>0</v>
      </c>
      <c r="H636" s="107">
        <f t="shared" si="351"/>
        <v>50000</v>
      </c>
      <c r="I636" s="107">
        <f t="shared" si="351"/>
        <v>50000</v>
      </c>
      <c r="J636" s="107">
        <f t="shared" si="351"/>
        <v>30000</v>
      </c>
      <c r="K636" s="107">
        <f t="shared" si="351"/>
        <v>30000</v>
      </c>
      <c r="L636" s="107">
        <f t="shared" si="351"/>
        <v>30000</v>
      </c>
    </row>
    <row r="637" spans="1:12" ht="15.75">
      <c r="A637" s="179" t="s">
        <v>52</v>
      </c>
      <c r="B637" s="180"/>
      <c r="C637" s="181"/>
      <c r="D637" s="115" t="s">
        <v>327</v>
      </c>
      <c r="E637" s="116"/>
      <c r="F637" s="110">
        <f aca="true" t="shared" si="352" ref="F637:L638">F638</f>
        <v>0</v>
      </c>
      <c r="G637" s="110">
        <f t="shared" si="352"/>
        <v>0</v>
      </c>
      <c r="H637" s="110">
        <f t="shared" si="352"/>
        <v>50000</v>
      </c>
      <c r="I637" s="110">
        <f t="shared" si="352"/>
        <v>50000</v>
      </c>
      <c r="J637" s="110">
        <f t="shared" si="352"/>
        <v>30000</v>
      </c>
      <c r="K637" s="110">
        <f t="shared" si="352"/>
        <v>30000</v>
      </c>
      <c r="L637" s="110">
        <f t="shared" si="352"/>
        <v>30000</v>
      </c>
    </row>
    <row r="638" spans="1:12" ht="12.75" outlineLevel="1">
      <c r="A638" s="24" t="s">
        <v>162</v>
      </c>
      <c r="B638" s="25">
        <v>710</v>
      </c>
      <c r="C638" s="24"/>
      <c r="D638" s="25"/>
      <c r="E638" s="23" t="s">
        <v>324</v>
      </c>
      <c r="F638" s="112">
        <f t="shared" si="352"/>
        <v>0</v>
      </c>
      <c r="G638" s="112">
        <f t="shared" si="352"/>
        <v>0</v>
      </c>
      <c r="H638" s="112">
        <f t="shared" si="352"/>
        <v>50000</v>
      </c>
      <c r="I638" s="112">
        <f t="shared" si="352"/>
        <v>50000</v>
      </c>
      <c r="J638" s="112">
        <f t="shared" si="352"/>
        <v>30000</v>
      </c>
      <c r="K638" s="112">
        <f t="shared" si="352"/>
        <v>30000</v>
      </c>
      <c r="L638" s="112">
        <f t="shared" si="352"/>
        <v>30000</v>
      </c>
    </row>
    <row r="639" spans="1:12" ht="12.75" outlineLevel="2">
      <c r="A639" s="24" t="s">
        <v>162</v>
      </c>
      <c r="B639" s="25"/>
      <c r="C639" s="24" t="s">
        <v>313</v>
      </c>
      <c r="D639" s="25"/>
      <c r="E639" s="23" t="s">
        <v>355</v>
      </c>
      <c r="F639" s="112">
        <v>0</v>
      </c>
      <c r="G639" s="112">
        <v>0</v>
      </c>
      <c r="H639" s="112">
        <v>50000</v>
      </c>
      <c r="I639" s="112">
        <v>50000</v>
      </c>
      <c r="J639" s="112">
        <v>30000</v>
      </c>
      <c r="K639" s="112">
        <v>30000</v>
      </c>
      <c r="L639" s="112">
        <v>30000</v>
      </c>
    </row>
    <row r="640" spans="1:12" ht="12.75" hidden="1" outlineLevel="3">
      <c r="A640" s="33"/>
      <c r="B640" s="34"/>
      <c r="C640" s="33"/>
      <c r="D640" s="34"/>
      <c r="E640" s="124"/>
      <c r="F640" s="125"/>
      <c r="G640" s="125"/>
      <c r="H640" s="125"/>
      <c r="I640" s="125"/>
      <c r="J640" s="125"/>
      <c r="K640" s="125"/>
      <c r="L640" s="125"/>
    </row>
    <row r="641" spans="1:12" ht="18.75">
      <c r="A641" s="171" t="s">
        <v>154</v>
      </c>
      <c r="B641" s="171"/>
      <c r="C641" s="171"/>
      <c r="D641" s="171"/>
      <c r="E641" s="171"/>
      <c r="F641" s="119">
        <f aca="true" t="shared" si="353" ref="F641:L641">F642+F653+F657</f>
        <v>13771.25</v>
      </c>
      <c r="G641" s="119">
        <f t="shared" si="353"/>
        <v>40022.149999999994</v>
      </c>
      <c r="H641" s="119">
        <f t="shared" si="353"/>
        <v>21850</v>
      </c>
      <c r="I641" s="119">
        <f t="shared" si="353"/>
        <v>21850</v>
      </c>
      <c r="J641" s="119">
        <f t="shared" si="353"/>
        <v>24850</v>
      </c>
      <c r="K641" s="119">
        <f t="shared" si="353"/>
        <v>14850</v>
      </c>
      <c r="L641" s="119">
        <f t="shared" si="353"/>
        <v>14850</v>
      </c>
    </row>
    <row r="642" spans="1:12" s="13" customFormat="1" ht="15.75" customHeight="1">
      <c r="A642" s="182" t="s">
        <v>163</v>
      </c>
      <c r="B642" s="182"/>
      <c r="C642" s="182"/>
      <c r="D642" s="108" t="s">
        <v>25</v>
      </c>
      <c r="E642" s="108"/>
      <c r="F642" s="110">
        <f aca="true" t="shared" si="354" ref="F642:L642">F643</f>
        <v>0</v>
      </c>
      <c r="G642" s="110">
        <f t="shared" si="354"/>
        <v>34274.979999999996</v>
      </c>
      <c r="H642" s="110">
        <f t="shared" si="354"/>
        <v>16850</v>
      </c>
      <c r="I642" s="110">
        <f t="shared" si="354"/>
        <v>16850</v>
      </c>
      <c r="J642" s="110">
        <f t="shared" si="354"/>
        <v>14850</v>
      </c>
      <c r="K642" s="110">
        <f t="shared" si="354"/>
        <v>14850</v>
      </c>
      <c r="L642" s="110">
        <f t="shared" si="354"/>
        <v>14850</v>
      </c>
    </row>
    <row r="643" spans="1:12" s="13" customFormat="1" ht="12.75" customHeight="1" outlineLevel="1">
      <c r="A643" s="24" t="s">
        <v>48</v>
      </c>
      <c r="B643" s="25">
        <v>710</v>
      </c>
      <c r="C643" s="25"/>
      <c r="D643" s="25"/>
      <c r="E643" s="23" t="s">
        <v>324</v>
      </c>
      <c r="F643" s="112">
        <f aca="true" t="shared" si="355" ref="F643:L643">F644+F649+F646</f>
        <v>0</v>
      </c>
      <c r="G643" s="112">
        <f t="shared" si="355"/>
        <v>34274.979999999996</v>
      </c>
      <c r="H643" s="112">
        <f aca="true" t="shared" si="356" ref="H643:I643">H644+H649+H646</f>
        <v>16850</v>
      </c>
      <c r="I643" s="112">
        <f t="shared" si="356"/>
        <v>16850</v>
      </c>
      <c r="J643" s="112">
        <f t="shared" si="355"/>
        <v>14850</v>
      </c>
      <c r="K643" s="112">
        <f aca="true" t="shared" si="357" ref="K643">K644+K649+K646</f>
        <v>14850</v>
      </c>
      <c r="L643" s="112">
        <f t="shared" si="355"/>
        <v>14850</v>
      </c>
    </row>
    <row r="644" spans="1:12" s="13" customFormat="1" ht="12.75" customHeight="1" outlineLevel="2">
      <c r="A644" s="24" t="s">
        <v>48</v>
      </c>
      <c r="B644" s="25"/>
      <c r="C644" s="25">
        <v>711</v>
      </c>
      <c r="D644" s="25"/>
      <c r="E644" s="23" t="s">
        <v>349</v>
      </c>
      <c r="F644" s="112">
        <f aca="true" t="shared" si="358" ref="F644:L644">F645</f>
        <v>0</v>
      </c>
      <c r="G644" s="112">
        <f t="shared" si="358"/>
        <v>0</v>
      </c>
      <c r="H644" s="112">
        <f t="shared" si="358"/>
        <v>12000</v>
      </c>
      <c r="I644" s="112">
        <f t="shared" si="358"/>
        <v>12000</v>
      </c>
      <c r="J644" s="112">
        <f t="shared" si="358"/>
        <v>10000</v>
      </c>
      <c r="K644" s="112">
        <f t="shared" si="358"/>
        <v>10000</v>
      </c>
      <c r="L644" s="112">
        <f t="shared" si="358"/>
        <v>10000</v>
      </c>
    </row>
    <row r="645" spans="1:12" s="13" customFormat="1" ht="12.75" customHeight="1" hidden="1" outlineLevel="3">
      <c r="A645" s="24" t="s">
        <v>48</v>
      </c>
      <c r="B645" s="25"/>
      <c r="C645" s="25"/>
      <c r="D645" s="25">
        <v>711001</v>
      </c>
      <c r="E645" s="23" t="s">
        <v>438</v>
      </c>
      <c r="F645" s="112">
        <v>0</v>
      </c>
      <c r="G645" s="112">
        <v>0</v>
      </c>
      <c r="H645" s="112">
        <v>12000</v>
      </c>
      <c r="I645" s="112">
        <v>12000</v>
      </c>
      <c r="J645" s="112">
        <v>10000</v>
      </c>
      <c r="K645" s="112">
        <v>10000</v>
      </c>
      <c r="L645" s="112">
        <v>10000</v>
      </c>
    </row>
    <row r="646" spans="1:12" s="13" customFormat="1" ht="12.75" customHeight="1" outlineLevel="2" collapsed="1">
      <c r="A646" s="24" t="s">
        <v>48</v>
      </c>
      <c r="B646" s="25"/>
      <c r="C646" s="25">
        <v>712</v>
      </c>
      <c r="D646" s="25"/>
      <c r="E646" s="23" t="s">
        <v>353</v>
      </c>
      <c r="F646" s="112">
        <f aca="true" t="shared" si="359" ref="F646:L646">SUM(F647:F648)</f>
        <v>0</v>
      </c>
      <c r="G646" s="112">
        <f t="shared" si="359"/>
        <v>0</v>
      </c>
      <c r="H646" s="112">
        <f aca="true" t="shared" si="360" ref="H646:I646">SUM(H647:H648)</f>
        <v>4850</v>
      </c>
      <c r="I646" s="112">
        <f t="shared" si="360"/>
        <v>4850</v>
      </c>
      <c r="J646" s="112">
        <f t="shared" si="359"/>
        <v>4850</v>
      </c>
      <c r="K646" s="112">
        <f aca="true" t="shared" si="361" ref="K646">SUM(K647:K648)</f>
        <v>4850</v>
      </c>
      <c r="L646" s="112">
        <f t="shared" si="359"/>
        <v>4850</v>
      </c>
    </row>
    <row r="647" spans="1:12" s="13" customFormat="1" ht="12.75" customHeight="1" hidden="1" outlineLevel="3">
      <c r="A647" s="24" t="s">
        <v>48</v>
      </c>
      <c r="B647" s="25"/>
      <c r="C647" s="25"/>
      <c r="D647" s="25">
        <v>712001</v>
      </c>
      <c r="E647" s="23" t="s">
        <v>456</v>
      </c>
      <c r="F647" s="112">
        <v>0</v>
      </c>
      <c r="G647" s="112">
        <v>0</v>
      </c>
      <c r="H647" s="112">
        <v>4800</v>
      </c>
      <c r="I647" s="112">
        <v>4800</v>
      </c>
      <c r="J647" s="112">
        <v>4800</v>
      </c>
      <c r="K647" s="112">
        <v>4800</v>
      </c>
      <c r="L647" s="112">
        <v>4800</v>
      </c>
    </row>
    <row r="648" spans="1:12" s="13" customFormat="1" ht="12.75" customHeight="1" hidden="1" outlineLevel="3">
      <c r="A648" s="24" t="s">
        <v>48</v>
      </c>
      <c r="B648" s="25"/>
      <c r="C648" s="25"/>
      <c r="D648" s="25">
        <v>712001</v>
      </c>
      <c r="E648" s="23" t="s">
        <v>437</v>
      </c>
      <c r="F648" s="112">
        <v>0</v>
      </c>
      <c r="G648" s="112">
        <v>0</v>
      </c>
      <c r="H648" s="112">
        <v>50</v>
      </c>
      <c r="I648" s="112">
        <v>50</v>
      </c>
      <c r="J648" s="112">
        <v>50</v>
      </c>
      <c r="K648" s="112">
        <v>50</v>
      </c>
      <c r="L648" s="112">
        <v>50</v>
      </c>
    </row>
    <row r="649" spans="1:12" s="13" customFormat="1" ht="12.75" customHeight="1" outlineLevel="2" collapsed="1">
      <c r="A649" s="24" t="s">
        <v>48</v>
      </c>
      <c r="B649" s="25"/>
      <c r="C649" s="25">
        <v>717</v>
      </c>
      <c r="D649" s="25"/>
      <c r="E649" s="23" t="s">
        <v>351</v>
      </c>
      <c r="F649" s="112">
        <f aca="true" t="shared" si="362" ref="F649:L649">SUM(F650:F652)</f>
        <v>0</v>
      </c>
      <c r="G649" s="112">
        <f t="shared" si="362"/>
        <v>34274.979999999996</v>
      </c>
      <c r="H649" s="112">
        <f t="shared" si="362"/>
        <v>0</v>
      </c>
      <c r="I649" s="112">
        <f t="shared" si="362"/>
        <v>0</v>
      </c>
      <c r="J649" s="112">
        <f t="shared" si="362"/>
        <v>0</v>
      </c>
      <c r="K649" s="112">
        <f t="shared" si="362"/>
        <v>0</v>
      </c>
      <c r="L649" s="112">
        <f t="shared" si="362"/>
        <v>0</v>
      </c>
    </row>
    <row r="650" spans="1:12" s="13" customFormat="1" ht="12.75" customHeight="1" hidden="1" outlineLevel="3">
      <c r="A650" s="24" t="s">
        <v>48</v>
      </c>
      <c r="B650" s="25"/>
      <c r="C650" s="25"/>
      <c r="D650" s="30">
        <v>717002</v>
      </c>
      <c r="E650" s="38" t="s">
        <v>315</v>
      </c>
      <c r="F650" s="112">
        <v>0</v>
      </c>
      <c r="G650" s="112">
        <v>12640.31</v>
      </c>
      <c r="H650" s="112">
        <v>0</v>
      </c>
      <c r="I650" s="112">
        <v>0</v>
      </c>
      <c r="J650" s="112">
        <v>0</v>
      </c>
      <c r="K650" s="112">
        <v>0</v>
      </c>
      <c r="L650" s="112">
        <v>0</v>
      </c>
    </row>
    <row r="651" spans="1:12" s="13" customFormat="1" ht="12.75" customHeight="1" hidden="1" outlineLevel="3">
      <c r="A651" s="24" t="s">
        <v>48</v>
      </c>
      <c r="B651" s="25"/>
      <c r="C651" s="25"/>
      <c r="D651" s="30">
        <v>717002</v>
      </c>
      <c r="E651" s="38" t="s">
        <v>316</v>
      </c>
      <c r="F651" s="112">
        <v>0</v>
      </c>
      <c r="G651" s="112">
        <v>10328.71</v>
      </c>
      <c r="H651" s="112">
        <v>0</v>
      </c>
      <c r="I651" s="112">
        <v>0</v>
      </c>
      <c r="J651" s="112">
        <v>0</v>
      </c>
      <c r="K651" s="112">
        <v>0</v>
      </c>
      <c r="L651" s="112">
        <v>0</v>
      </c>
    </row>
    <row r="652" spans="1:12" s="13" customFormat="1" ht="12.75" customHeight="1" hidden="1" outlineLevel="3">
      <c r="A652" s="24" t="s">
        <v>48</v>
      </c>
      <c r="B652" s="25"/>
      <c r="C652" s="25"/>
      <c r="D652" s="30">
        <v>717002</v>
      </c>
      <c r="E652" s="38" t="s">
        <v>401</v>
      </c>
      <c r="F652" s="112">
        <v>0</v>
      </c>
      <c r="G652" s="112">
        <v>11305.96</v>
      </c>
      <c r="H652" s="112">
        <v>0</v>
      </c>
      <c r="I652" s="112">
        <v>0</v>
      </c>
      <c r="J652" s="112">
        <v>0</v>
      </c>
      <c r="K652" s="112">
        <v>0</v>
      </c>
      <c r="L652" s="112">
        <v>0</v>
      </c>
    </row>
    <row r="653" spans="1:12" s="13" customFormat="1" ht="15.75" customHeight="1">
      <c r="A653" s="179" t="s">
        <v>237</v>
      </c>
      <c r="B653" s="180"/>
      <c r="C653" s="181"/>
      <c r="D653" s="115" t="s">
        <v>411</v>
      </c>
      <c r="E653" s="116"/>
      <c r="F653" s="110">
        <f aca="true" t="shared" si="363" ref="F653:L655">F654</f>
        <v>4.8</v>
      </c>
      <c r="G653" s="110">
        <f t="shared" si="363"/>
        <v>16.6</v>
      </c>
      <c r="H653" s="110">
        <f t="shared" si="363"/>
        <v>0</v>
      </c>
      <c r="I653" s="110">
        <f t="shared" si="363"/>
        <v>0</v>
      </c>
      <c r="J653" s="110">
        <f t="shared" si="363"/>
        <v>0</v>
      </c>
      <c r="K653" s="110">
        <f t="shared" si="363"/>
        <v>0</v>
      </c>
      <c r="L653" s="110">
        <f t="shared" si="363"/>
        <v>0</v>
      </c>
    </row>
    <row r="654" spans="1:12" s="13" customFormat="1" ht="12.75" customHeight="1" outlineLevel="1">
      <c r="A654" s="24" t="s">
        <v>48</v>
      </c>
      <c r="B654" s="25">
        <v>710</v>
      </c>
      <c r="C654" s="25"/>
      <c r="D654" s="25"/>
      <c r="E654" s="23" t="s">
        <v>324</v>
      </c>
      <c r="F654" s="112">
        <f t="shared" si="363"/>
        <v>4.8</v>
      </c>
      <c r="G654" s="112">
        <f t="shared" si="363"/>
        <v>16.6</v>
      </c>
      <c r="H654" s="112">
        <f t="shared" si="363"/>
        <v>0</v>
      </c>
      <c r="I654" s="112">
        <f t="shared" si="363"/>
        <v>0</v>
      </c>
      <c r="J654" s="112">
        <f t="shared" si="363"/>
        <v>0</v>
      </c>
      <c r="K654" s="112">
        <f t="shared" si="363"/>
        <v>0</v>
      </c>
      <c r="L654" s="112">
        <f t="shared" si="363"/>
        <v>0</v>
      </c>
    </row>
    <row r="655" spans="1:12" s="13" customFormat="1" ht="12.75" customHeight="1" outlineLevel="2">
      <c r="A655" s="24" t="s">
        <v>48</v>
      </c>
      <c r="B655" s="25"/>
      <c r="C655" s="25">
        <v>711</v>
      </c>
      <c r="D655" s="25"/>
      <c r="E655" s="23" t="s">
        <v>349</v>
      </c>
      <c r="F655" s="112">
        <f t="shared" si="363"/>
        <v>4.8</v>
      </c>
      <c r="G655" s="112">
        <f t="shared" si="363"/>
        <v>16.6</v>
      </c>
      <c r="H655" s="112">
        <f t="shared" si="363"/>
        <v>0</v>
      </c>
      <c r="I655" s="112">
        <f t="shared" si="363"/>
        <v>0</v>
      </c>
      <c r="J655" s="112">
        <f t="shared" si="363"/>
        <v>0</v>
      </c>
      <c r="K655" s="112">
        <f t="shared" si="363"/>
        <v>0</v>
      </c>
      <c r="L655" s="112">
        <f t="shared" si="363"/>
        <v>0</v>
      </c>
    </row>
    <row r="656" spans="1:12" s="13" customFormat="1" ht="12.75" customHeight="1" hidden="1" outlineLevel="3">
      <c r="A656" s="24" t="s">
        <v>48</v>
      </c>
      <c r="B656" s="25"/>
      <c r="C656" s="25"/>
      <c r="D656" s="30">
        <v>711001</v>
      </c>
      <c r="E656" s="38" t="s">
        <v>309</v>
      </c>
      <c r="F656" s="112">
        <v>4.8</v>
      </c>
      <c r="G656" s="112">
        <v>16.6</v>
      </c>
      <c r="H656" s="112">
        <v>0</v>
      </c>
      <c r="I656" s="112">
        <v>0</v>
      </c>
      <c r="J656" s="112">
        <v>0</v>
      </c>
      <c r="K656" s="112">
        <v>0</v>
      </c>
      <c r="L656" s="112">
        <v>0</v>
      </c>
    </row>
    <row r="657" spans="1:12" ht="15.75" customHeight="1">
      <c r="A657" s="179" t="s">
        <v>237</v>
      </c>
      <c r="B657" s="180"/>
      <c r="C657" s="181"/>
      <c r="D657" s="115" t="s">
        <v>410</v>
      </c>
      <c r="E657" s="116"/>
      <c r="F657" s="110">
        <f aca="true" t="shared" si="364" ref="F657:L658">F658</f>
        <v>13766.45</v>
      </c>
      <c r="G657" s="110">
        <f t="shared" si="364"/>
        <v>5730.57</v>
      </c>
      <c r="H657" s="110">
        <f>H658</f>
        <v>5000</v>
      </c>
      <c r="I657" s="110">
        <f>I658</f>
        <v>5000</v>
      </c>
      <c r="J657" s="110">
        <f t="shared" si="364"/>
        <v>10000</v>
      </c>
      <c r="K657" s="110">
        <f t="shared" si="364"/>
        <v>0</v>
      </c>
      <c r="L657" s="110">
        <f t="shared" si="364"/>
        <v>0</v>
      </c>
    </row>
    <row r="658" spans="1:12" ht="12.75" customHeight="1" outlineLevel="1">
      <c r="A658" s="24" t="s">
        <v>48</v>
      </c>
      <c r="B658" s="25">
        <v>710</v>
      </c>
      <c r="C658" s="24"/>
      <c r="D658" s="25"/>
      <c r="E658" s="23" t="s">
        <v>324</v>
      </c>
      <c r="F658" s="112">
        <f t="shared" si="364"/>
        <v>13766.45</v>
      </c>
      <c r="G658" s="112">
        <f t="shared" si="364"/>
        <v>5730.57</v>
      </c>
      <c r="H658" s="112">
        <f t="shared" si="364"/>
        <v>5000</v>
      </c>
      <c r="I658" s="112">
        <f t="shared" si="364"/>
        <v>5000</v>
      </c>
      <c r="J658" s="112">
        <f t="shared" si="364"/>
        <v>10000</v>
      </c>
      <c r="K658" s="112">
        <f t="shared" si="364"/>
        <v>0</v>
      </c>
      <c r="L658" s="112">
        <f t="shared" si="364"/>
        <v>0</v>
      </c>
    </row>
    <row r="659" spans="1:12" ht="12.75" customHeight="1" outlineLevel="2">
      <c r="A659" s="24" t="s">
        <v>48</v>
      </c>
      <c r="B659" s="25"/>
      <c r="C659" s="24" t="s">
        <v>305</v>
      </c>
      <c r="D659" s="25"/>
      <c r="E659" s="111" t="s">
        <v>354</v>
      </c>
      <c r="F659" s="112">
        <f aca="true" t="shared" si="365" ref="F659:L659">SUM(F660:F662)</f>
        <v>13766.45</v>
      </c>
      <c r="G659" s="112">
        <f t="shared" si="365"/>
        <v>5730.57</v>
      </c>
      <c r="H659" s="112">
        <f t="shared" si="365"/>
        <v>5000</v>
      </c>
      <c r="I659" s="112">
        <f t="shared" si="365"/>
        <v>5000</v>
      </c>
      <c r="J659" s="112">
        <f t="shared" si="365"/>
        <v>10000</v>
      </c>
      <c r="K659" s="112">
        <f t="shared" si="365"/>
        <v>0</v>
      </c>
      <c r="L659" s="112">
        <f t="shared" si="365"/>
        <v>0</v>
      </c>
    </row>
    <row r="660" spans="1:12" ht="12.75" customHeight="1" hidden="1" outlineLevel="3">
      <c r="A660" s="24" t="s">
        <v>48</v>
      </c>
      <c r="B660" s="25"/>
      <c r="C660" s="24"/>
      <c r="D660" s="25">
        <v>713003</v>
      </c>
      <c r="E660" s="111" t="s">
        <v>310</v>
      </c>
      <c r="F660" s="112">
        <v>3781.08</v>
      </c>
      <c r="G660" s="112">
        <v>0</v>
      </c>
      <c r="H660" s="112">
        <v>0</v>
      </c>
      <c r="I660" s="112">
        <v>0</v>
      </c>
      <c r="J660" s="112">
        <v>0</v>
      </c>
      <c r="K660" s="112">
        <v>0</v>
      </c>
      <c r="L660" s="112">
        <v>0</v>
      </c>
    </row>
    <row r="661" spans="1:12" ht="12.75" customHeight="1" hidden="1" outlineLevel="3">
      <c r="A661" s="24" t="s">
        <v>48</v>
      </c>
      <c r="B661" s="25"/>
      <c r="C661" s="24"/>
      <c r="D661" s="25">
        <v>713003</v>
      </c>
      <c r="E661" s="111" t="s">
        <v>311</v>
      </c>
      <c r="F661" s="112">
        <v>9985.37</v>
      </c>
      <c r="G661" s="112">
        <v>0</v>
      </c>
      <c r="H661" s="112">
        <v>0</v>
      </c>
      <c r="I661" s="112">
        <v>0</v>
      </c>
      <c r="J661" s="112">
        <v>0</v>
      </c>
      <c r="K661" s="112">
        <v>0</v>
      </c>
      <c r="L661" s="112">
        <v>0</v>
      </c>
    </row>
    <row r="662" spans="1:12" ht="12.75" customHeight="1" hidden="1" outlineLevel="3">
      <c r="A662" s="24" t="s">
        <v>48</v>
      </c>
      <c r="B662" s="25"/>
      <c r="C662" s="24"/>
      <c r="D662" s="25">
        <v>713005</v>
      </c>
      <c r="E662" s="111" t="s">
        <v>317</v>
      </c>
      <c r="F662" s="112">
        <v>0</v>
      </c>
      <c r="G662" s="112">
        <v>5730.57</v>
      </c>
      <c r="H662" s="112">
        <v>5000</v>
      </c>
      <c r="I662" s="112">
        <v>5000</v>
      </c>
      <c r="J662" s="112">
        <v>10000</v>
      </c>
      <c r="K662" s="112">
        <v>0</v>
      </c>
      <c r="L662" s="112">
        <v>0</v>
      </c>
    </row>
    <row r="663" spans="1:12" s="13" customFormat="1" ht="12.75" customHeight="1" hidden="1" outlineLevel="3">
      <c r="A663" s="33"/>
      <c r="B663" s="34"/>
      <c r="C663" s="34"/>
      <c r="D663" s="15"/>
      <c r="E663" s="88"/>
      <c r="F663" s="125"/>
      <c r="G663" s="125"/>
      <c r="H663" s="125"/>
      <c r="I663" s="125"/>
      <c r="J663" s="125"/>
      <c r="K663" s="125"/>
      <c r="L663" s="125"/>
    </row>
    <row r="664" spans="1:12" ht="18.75">
      <c r="A664" s="171" t="s">
        <v>166</v>
      </c>
      <c r="B664" s="171"/>
      <c r="C664" s="171"/>
      <c r="D664" s="171"/>
      <c r="E664" s="171"/>
      <c r="F664" s="119">
        <f>F665+F669</f>
        <v>0</v>
      </c>
      <c r="G664" s="119">
        <f aca="true" t="shared" si="366" ref="G664:L664">G665+G669</f>
        <v>1100</v>
      </c>
      <c r="H664" s="119">
        <f t="shared" si="366"/>
        <v>0</v>
      </c>
      <c r="I664" s="119">
        <f t="shared" si="366"/>
        <v>437480</v>
      </c>
      <c r="J664" s="119">
        <f t="shared" si="366"/>
        <v>18000</v>
      </c>
      <c r="K664" s="119">
        <f t="shared" si="366"/>
        <v>0</v>
      </c>
      <c r="L664" s="119">
        <f t="shared" si="366"/>
        <v>0</v>
      </c>
    </row>
    <row r="665" spans="1:12" s="12" customFormat="1" ht="15.75" customHeight="1">
      <c r="A665" s="182" t="s">
        <v>70</v>
      </c>
      <c r="B665" s="182"/>
      <c r="C665" s="182"/>
      <c r="D665" s="108" t="s">
        <v>416</v>
      </c>
      <c r="E665" s="108"/>
      <c r="F665" s="110">
        <f aca="true" t="shared" si="367" ref="F665:L667">F666</f>
        <v>0</v>
      </c>
      <c r="G665" s="110">
        <f t="shared" si="367"/>
        <v>1100</v>
      </c>
      <c r="H665" s="110">
        <f t="shared" si="367"/>
        <v>0</v>
      </c>
      <c r="I665" s="110">
        <f t="shared" si="367"/>
        <v>0</v>
      </c>
      <c r="J665" s="110">
        <f t="shared" si="367"/>
        <v>0</v>
      </c>
      <c r="K665" s="110">
        <f t="shared" si="367"/>
        <v>0</v>
      </c>
      <c r="L665" s="110">
        <f t="shared" si="367"/>
        <v>0</v>
      </c>
    </row>
    <row r="666" spans="1:12" ht="12.75" customHeight="1" outlineLevel="1">
      <c r="A666" s="24" t="s">
        <v>94</v>
      </c>
      <c r="B666" s="111">
        <v>710</v>
      </c>
      <c r="C666" s="122"/>
      <c r="D666" s="23"/>
      <c r="E666" s="23" t="s">
        <v>324</v>
      </c>
      <c r="F666" s="112">
        <f t="shared" si="367"/>
        <v>0</v>
      </c>
      <c r="G666" s="112">
        <f t="shared" si="367"/>
        <v>1100</v>
      </c>
      <c r="H666" s="112">
        <f t="shared" si="367"/>
        <v>0</v>
      </c>
      <c r="I666" s="112">
        <f t="shared" si="367"/>
        <v>0</v>
      </c>
      <c r="J666" s="112">
        <f t="shared" si="367"/>
        <v>0</v>
      </c>
      <c r="K666" s="112">
        <f t="shared" si="367"/>
        <v>0</v>
      </c>
      <c r="L666" s="112">
        <f t="shared" si="367"/>
        <v>0</v>
      </c>
    </row>
    <row r="667" spans="1:12" ht="12.75" customHeight="1" outlineLevel="2">
      <c r="A667" s="24" t="s">
        <v>94</v>
      </c>
      <c r="B667" s="111"/>
      <c r="C667" s="24" t="s">
        <v>303</v>
      </c>
      <c r="D667" s="23"/>
      <c r="E667" s="23" t="s">
        <v>351</v>
      </c>
      <c r="F667" s="112">
        <f t="shared" si="367"/>
        <v>0</v>
      </c>
      <c r="G667" s="112">
        <f t="shared" si="367"/>
        <v>1100</v>
      </c>
      <c r="H667" s="112">
        <f t="shared" si="367"/>
        <v>0</v>
      </c>
      <c r="I667" s="112">
        <f t="shared" si="367"/>
        <v>0</v>
      </c>
      <c r="J667" s="112">
        <f t="shared" si="367"/>
        <v>0</v>
      </c>
      <c r="K667" s="112">
        <f t="shared" si="367"/>
        <v>0</v>
      </c>
      <c r="L667" s="112">
        <f t="shared" si="367"/>
        <v>0</v>
      </c>
    </row>
    <row r="668" spans="1:12" ht="12.75" customHeight="1" hidden="1" outlineLevel="3">
      <c r="A668" s="24" t="s">
        <v>94</v>
      </c>
      <c r="B668" s="111"/>
      <c r="C668" s="24"/>
      <c r="D668" s="23">
        <v>717002</v>
      </c>
      <c r="E668" s="23" t="s">
        <v>402</v>
      </c>
      <c r="F668" s="112">
        <v>0</v>
      </c>
      <c r="G668" s="112">
        <v>1100</v>
      </c>
      <c r="H668" s="112">
        <v>0</v>
      </c>
      <c r="I668" s="112">
        <v>0</v>
      </c>
      <c r="J668" s="112">
        <v>0</v>
      </c>
      <c r="K668" s="112">
        <v>0</v>
      </c>
      <c r="L668" s="112">
        <v>0</v>
      </c>
    </row>
    <row r="669" spans="1:12" s="12" customFormat="1" ht="15.75" customHeight="1">
      <c r="A669" s="182" t="s">
        <v>486</v>
      </c>
      <c r="B669" s="182"/>
      <c r="C669" s="182"/>
      <c r="D669" s="150" t="s">
        <v>487</v>
      </c>
      <c r="E669" s="150"/>
      <c r="F669" s="110">
        <f>F670</f>
        <v>0</v>
      </c>
      <c r="G669" s="110">
        <f aca="true" t="shared" si="368" ref="G669:L669">G670</f>
        <v>0</v>
      </c>
      <c r="H669" s="110">
        <f t="shared" si="368"/>
        <v>0</v>
      </c>
      <c r="I669" s="110">
        <f t="shared" si="368"/>
        <v>437480</v>
      </c>
      <c r="J669" s="110">
        <f t="shared" si="368"/>
        <v>18000</v>
      </c>
      <c r="K669" s="110">
        <f t="shared" si="368"/>
        <v>0</v>
      </c>
      <c r="L669" s="110">
        <f t="shared" si="368"/>
        <v>0</v>
      </c>
    </row>
    <row r="670" spans="1:12" ht="12.75" customHeight="1" outlineLevel="1">
      <c r="A670" s="24" t="s">
        <v>100</v>
      </c>
      <c r="B670" s="25">
        <v>710</v>
      </c>
      <c r="C670" s="24"/>
      <c r="D670" s="25"/>
      <c r="E670" s="111" t="s">
        <v>324</v>
      </c>
      <c r="F670" s="112">
        <f>F671+F673+F675</f>
        <v>0</v>
      </c>
      <c r="G670" s="112">
        <f aca="true" t="shared" si="369" ref="G670:L670">G671+G673+G675</f>
        <v>0</v>
      </c>
      <c r="H670" s="112">
        <f t="shared" si="369"/>
        <v>0</v>
      </c>
      <c r="I670" s="112">
        <f t="shared" si="369"/>
        <v>437480</v>
      </c>
      <c r="J670" s="112">
        <f t="shared" si="369"/>
        <v>18000</v>
      </c>
      <c r="K670" s="112">
        <f t="shared" si="369"/>
        <v>0</v>
      </c>
      <c r="L670" s="112">
        <f t="shared" si="369"/>
        <v>0</v>
      </c>
    </row>
    <row r="671" spans="1:12" ht="12.75" customHeight="1" outlineLevel="2">
      <c r="A671" s="24" t="s">
        <v>100</v>
      </c>
      <c r="B671" s="25"/>
      <c r="C671" s="25">
        <v>713</v>
      </c>
      <c r="D671" s="25"/>
      <c r="E671" s="111" t="s">
        <v>354</v>
      </c>
      <c r="F671" s="112">
        <f>F672</f>
        <v>0</v>
      </c>
      <c r="G671" s="112">
        <f aca="true" t="shared" si="370" ref="G671:L675">G672</f>
        <v>0</v>
      </c>
      <c r="H671" s="112">
        <f t="shared" si="370"/>
        <v>0</v>
      </c>
      <c r="I671" s="112">
        <f t="shared" si="370"/>
        <v>12960</v>
      </c>
      <c r="J671" s="112">
        <f t="shared" si="370"/>
        <v>0</v>
      </c>
      <c r="K671" s="112">
        <f t="shared" si="370"/>
        <v>0</v>
      </c>
      <c r="L671" s="112">
        <f t="shared" si="370"/>
        <v>0</v>
      </c>
    </row>
    <row r="672" spans="1:12" ht="12.75" customHeight="1" hidden="1" outlineLevel="3">
      <c r="A672" s="24" t="s">
        <v>100</v>
      </c>
      <c r="B672" s="25"/>
      <c r="C672" s="24"/>
      <c r="D672" s="25">
        <v>713004</v>
      </c>
      <c r="E672" s="111" t="s">
        <v>526</v>
      </c>
      <c r="F672" s="112">
        <v>0</v>
      </c>
      <c r="G672" s="112">
        <v>0</v>
      </c>
      <c r="H672" s="112">
        <v>0</v>
      </c>
      <c r="I672" s="112">
        <v>12960</v>
      </c>
      <c r="J672" s="112">
        <v>0</v>
      </c>
      <c r="K672" s="112">
        <v>0</v>
      </c>
      <c r="L672" s="112">
        <v>0</v>
      </c>
    </row>
    <row r="673" spans="1:12" ht="12.75" customHeight="1" outlineLevel="2" collapsed="1">
      <c r="A673" s="24" t="s">
        <v>100</v>
      </c>
      <c r="B673" s="25"/>
      <c r="C673" s="25">
        <v>714</v>
      </c>
      <c r="D673" s="25"/>
      <c r="E673" s="111" t="s">
        <v>354</v>
      </c>
      <c r="F673" s="112">
        <f>F674</f>
        <v>0</v>
      </c>
      <c r="G673" s="112">
        <f t="shared" si="370"/>
        <v>0</v>
      </c>
      <c r="H673" s="112">
        <f t="shared" si="370"/>
        <v>0</v>
      </c>
      <c r="I673" s="112">
        <f t="shared" si="370"/>
        <v>224520</v>
      </c>
      <c r="J673" s="112">
        <f t="shared" si="370"/>
        <v>18000</v>
      </c>
      <c r="K673" s="112">
        <f t="shared" si="370"/>
        <v>0</v>
      </c>
      <c r="L673" s="112">
        <f t="shared" si="370"/>
        <v>0</v>
      </c>
    </row>
    <row r="674" spans="1:12" ht="12.75" customHeight="1" hidden="1" outlineLevel="3">
      <c r="A674" s="24" t="s">
        <v>100</v>
      </c>
      <c r="B674" s="25"/>
      <c r="C674" s="24"/>
      <c r="D674" s="25">
        <v>714004</v>
      </c>
      <c r="E674" s="111" t="s">
        <v>525</v>
      </c>
      <c r="F674" s="112">
        <v>0</v>
      </c>
      <c r="G674" s="112">
        <v>0</v>
      </c>
      <c r="H674" s="112">
        <v>0</v>
      </c>
      <c r="I674" s="112">
        <v>224520</v>
      </c>
      <c r="J674" s="112">
        <v>18000</v>
      </c>
      <c r="K674" s="112">
        <v>0</v>
      </c>
      <c r="L674" s="112">
        <v>0</v>
      </c>
    </row>
    <row r="675" spans="1:12" ht="12.75" customHeight="1" outlineLevel="2" collapsed="1">
      <c r="A675" s="24" t="s">
        <v>100</v>
      </c>
      <c r="B675" s="25"/>
      <c r="C675" s="25">
        <v>717</v>
      </c>
      <c r="D675" s="25"/>
      <c r="E675" s="111" t="s">
        <v>354</v>
      </c>
      <c r="F675" s="112">
        <f>F676</f>
        <v>0</v>
      </c>
      <c r="G675" s="112">
        <f t="shared" si="370"/>
        <v>0</v>
      </c>
      <c r="H675" s="112">
        <f t="shared" si="370"/>
        <v>0</v>
      </c>
      <c r="I675" s="112">
        <f t="shared" si="370"/>
        <v>200000</v>
      </c>
      <c r="J675" s="112">
        <f t="shared" si="370"/>
        <v>0</v>
      </c>
      <c r="K675" s="112">
        <f t="shared" si="370"/>
        <v>0</v>
      </c>
      <c r="L675" s="112">
        <f t="shared" si="370"/>
        <v>0</v>
      </c>
    </row>
    <row r="676" spans="1:12" ht="12.75" customHeight="1" hidden="1" outlineLevel="3">
      <c r="A676" s="24" t="s">
        <v>100</v>
      </c>
      <c r="B676" s="25"/>
      <c r="C676" s="24"/>
      <c r="D676" s="25">
        <v>717003</v>
      </c>
      <c r="E676" s="111" t="s">
        <v>527</v>
      </c>
      <c r="F676" s="112">
        <v>0</v>
      </c>
      <c r="G676" s="112">
        <v>0</v>
      </c>
      <c r="H676" s="112">
        <v>0</v>
      </c>
      <c r="I676" s="112">
        <v>200000</v>
      </c>
      <c r="J676" s="112">
        <v>0</v>
      </c>
      <c r="K676" s="112">
        <v>0</v>
      </c>
      <c r="L676" s="112">
        <v>0</v>
      </c>
    </row>
    <row r="677" spans="1:12" ht="12.75" customHeight="1" hidden="1" outlineLevel="3">
      <c r="A677" s="33"/>
      <c r="B677" s="124"/>
      <c r="C677" s="124"/>
      <c r="D677" s="36"/>
      <c r="E677" s="124"/>
      <c r="F677" s="125"/>
      <c r="G677" s="125"/>
      <c r="H677" s="125"/>
      <c r="I677" s="125"/>
      <c r="J677" s="125"/>
      <c r="K677" s="125"/>
      <c r="L677" s="125"/>
    </row>
    <row r="678" spans="1:12" ht="18.75">
      <c r="A678" s="171" t="s">
        <v>439</v>
      </c>
      <c r="B678" s="171"/>
      <c r="C678" s="171"/>
      <c r="D678" s="171"/>
      <c r="E678" s="171"/>
      <c r="F678" s="119">
        <f aca="true" t="shared" si="371" ref="F678:L678">F679+F688+F692</f>
        <v>282524.04000000004</v>
      </c>
      <c r="G678" s="119">
        <f t="shared" si="371"/>
        <v>38948.380000000005</v>
      </c>
      <c r="H678" s="119">
        <f aca="true" t="shared" si="372" ref="H678:I678">H679+H688+H692</f>
        <v>10000</v>
      </c>
      <c r="I678" s="119">
        <f t="shared" si="372"/>
        <v>10000</v>
      </c>
      <c r="J678" s="119">
        <f t="shared" si="371"/>
        <v>35400</v>
      </c>
      <c r="K678" s="119">
        <f aca="true" t="shared" si="373" ref="K678">K679+K688+K692</f>
        <v>21900</v>
      </c>
      <c r="L678" s="119">
        <f t="shared" si="371"/>
        <v>5000</v>
      </c>
    </row>
    <row r="679" spans="1:12" ht="15.75" customHeight="1">
      <c r="A679" s="182" t="s">
        <v>71</v>
      </c>
      <c r="B679" s="182"/>
      <c r="C679" s="182"/>
      <c r="D679" s="108" t="s">
        <v>440</v>
      </c>
      <c r="E679" s="108"/>
      <c r="F679" s="110">
        <f aca="true" t="shared" si="374" ref="F679:L681">F680</f>
        <v>1500</v>
      </c>
      <c r="G679" s="110">
        <f t="shared" si="374"/>
        <v>28365</v>
      </c>
      <c r="H679" s="110">
        <f t="shared" si="374"/>
        <v>10000</v>
      </c>
      <c r="I679" s="110">
        <f t="shared" si="374"/>
        <v>10000</v>
      </c>
      <c r="J679" s="110">
        <f t="shared" si="374"/>
        <v>35400</v>
      </c>
      <c r="K679" s="110">
        <f t="shared" si="374"/>
        <v>21900</v>
      </c>
      <c r="L679" s="110">
        <f t="shared" si="374"/>
        <v>5000</v>
      </c>
    </row>
    <row r="680" spans="1:12" ht="12.75" customHeight="1" outlineLevel="1">
      <c r="A680" s="24" t="s">
        <v>101</v>
      </c>
      <c r="B680" s="25">
        <v>710</v>
      </c>
      <c r="C680" s="25"/>
      <c r="D680" s="25"/>
      <c r="E680" s="23" t="s">
        <v>324</v>
      </c>
      <c r="F680" s="112">
        <f>F681+F683+F686</f>
        <v>1500</v>
      </c>
      <c r="G680" s="112">
        <f aca="true" t="shared" si="375" ref="G680:L680">G681+G683+G686</f>
        <v>28365</v>
      </c>
      <c r="H680" s="112">
        <f t="shared" si="375"/>
        <v>10000</v>
      </c>
      <c r="I680" s="112">
        <f t="shared" si="375"/>
        <v>10000</v>
      </c>
      <c r="J680" s="112">
        <f t="shared" si="375"/>
        <v>35400</v>
      </c>
      <c r="K680" s="112">
        <f t="shared" si="375"/>
        <v>21900</v>
      </c>
      <c r="L680" s="112">
        <f t="shared" si="375"/>
        <v>5000</v>
      </c>
    </row>
    <row r="681" spans="1:12" ht="12.75" customHeight="1" outlineLevel="2">
      <c r="A681" s="24" t="s">
        <v>101</v>
      </c>
      <c r="B681" s="25"/>
      <c r="C681" s="25">
        <v>714</v>
      </c>
      <c r="D681" s="25"/>
      <c r="E681" s="111" t="s">
        <v>350</v>
      </c>
      <c r="F681" s="112">
        <f t="shared" si="374"/>
        <v>1500</v>
      </c>
      <c r="G681" s="112">
        <f t="shared" si="374"/>
        <v>28365</v>
      </c>
      <c r="H681" s="112">
        <f t="shared" si="374"/>
        <v>0</v>
      </c>
      <c r="I681" s="112">
        <f t="shared" si="374"/>
        <v>0</v>
      </c>
      <c r="J681" s="112">
        <f t="shared" si="374"/>
        <v>0</v>
      </c>
      <c r="K681" s="112">
        <f t="shared" si="374"/>
        <v>0</v>
      </c>
      <c r="L681" s="112">
        <f t="shared" si="374"/>
        <v>0</v>
      </c>
    </row>
    <row r="682" spans="1:12" ht="12.75" customHeight="1" hidden="1" outlineLevel="3">
      <c r="A682" s="24" t="s">
        <v>101</v>
      </c>
      <c r="B682" s="25"/>
      <c r="C682" s="25"/>
      <c r="D682" s="25">
        <v>714004</v>
      </c>
      <c r="E682" s="111" t="s">
        <v>435</v>
      </c>
      <c r="F682" s="112">
        <v>1500</v>
      </c>
      <c r="G682" s="112">
        <v>28365</v>
      </c>
      <c r="H682" s="112">
        <v>0</v>
      </c>
      <c r="I682" s="112">
        <v>0</v>
      </c>
      <c r="J682" s="112">
        <v>0</v>
      </c>
      <c r="K682" s="112">
        <v>0</v>
      </c>
      <c r="L682" s="112">
        <v>0</v>
      </c>
    </row>
    <row r="683" spans="1:12" ht="12.75" customHeight="1" hidden="1" outlineLevel="3">
      <c r="A683" s="24" t="s">
        <v>101</v>
      </c>
      <c r="B683" s="25"/>
      <c r="C683" s="25">
        <v>717</v>
      </c>
      <c r="D683" s="25"/>
      <c r="E683" s="23" t="s">
        <v>351</v>
      </c>
      <c r="F683" s="112">
        <f>SUM(F684:F685)</f>
        <v>0</v>
      </c>
      <c r="G683" s="112">
        <f aca="true" t="shared" si="376" ref="G683:L683">SUM(G684:G685)</f>
        <v>0</v>
      </c>
      <c r="H683" s="112">
        <f t="shared" si="376"/>
        <v>10000</v>
      </c>
      <c r="I683" s="112">
        <f t="shared" si="376"/>
        <v>10000</v>
      </c>
      <c r="J683" s="112">
        <f t="shared" si="376"/>
        <v>15000</v>
      </c>
      <c r="K683" s="112">
        <f t="shared" si="376"/>
        <v>5000</v>
      </c>
      <c r="L683" s="112">
        <f t="shared" si="376"/>
        <v>5000</v>
      </c>
    </row>
    <row r="684" spans="1:12" ht="12.75" customHeight="1" hidden="1" outlineLevel="3">
      <c r="A684" s="24" t="s">
        <v>101</v>
      </c>
      <c r="B684" s="25"/>
      <c r="C684" s="25"/>
      <c r="D684" s="25">
        <v>717001</v>
      </c>
      <c r="E684" s="111" t="s">
        <v>402</v>
      </c>
      <c r="F684" s="112">
        <v>0</v>
      </c>
      <c r="G684" s="112">
        <v>0</v>
      </c>
      <c r="H684" s="112">
        <v>10000</v>
      </c>
      <c r="I684" s="112">
        <v>10000</v>
      </c>
      <c r="J684" s="112">
        <v>5000</v>
      </c>
      <c r="K684" s="112">
        <v>5000</v>
      </c>
      <c r="L684" s="112">
        <v>5000</v>
      </c>
    </row>
    <row r="685" spans="1:12" ht="12.75" customHeight="1" hidden="1" outlineLevel="3">
      <c r="A685" s="24" t="s">
        <v>101</v>
      </c>
      <c r="B685" s="25"/>
      <c r="C685" s="25"/>
      <c r="D685" s="25">
        <v>717001</v>
      </c>
      <c r="E685" s="111" t="s">
        <v>521</v>
      </c>
      <c r="F685" s="112">
        <v>0</v>
      </c>
      <c r="G685" s="112">
        <v>0</v>
      </c>
      <c r="H685" s="112">
        <v>0</v>
      </c>
      <c r="I685" s="112">
        <v>0</v>
      </c>
      <c r="J685" s="112">
        <v>10000</v>
      </c>
      <c r="K685" s="112">
        <v>0</v>
      </c>
      <c r="L685" s="112">
        <v>0</v>
      </c>
    </row>
    <row r="686" spans="1:12" ht="12.75" customHeight="1" hidden="1" outlineLevel="3">
      <c r="A686" s="24" t="s">
        <v>101</v>
      </c>
      <c r="B686" s="25"/>
      <c r="C686" s="25">
        <v>719</v>
      </c>
      <c r="D686" s="25"/>
      <c r="E686" s="23" t="s">
        <v>519</v>
      </c>
      <c r="F686" s="112">
        <f aca="true" t="shared" si="377" ref="F686:L686">F687</f>
        <v>0</v>
      </c>
      <c r="G686" s="112">
        <f t="shared" si="377"/>
        <v>0</v>
      </c>
      <c r="H686" s="112">
        <f t="shared" si="377"/>
        <v>0</v>
      </c>
      <c r="I686" s="112">
        <f t="shared" si="377"/>
        <v>0</v>
      </c>
      <c r="J686" s="112">
        <f t="shared" si="377"/>
        <v>20400</v>
      </c>
      <c r="K686" s="112">
        <f t="shared" si="377"/>
        <v>16900</v>
      </c>
      <c r="L686" s="112">
        <f t="shared" si="377"/>
        <v>0</v>
      </c>
    </row>
    <row r="687" spans="1:12" ht="12.75" customHeight="1" hidden="1" outlineLevel="3">
      <c r="A687" s="24" t="s">
        <v>101</v>
      </c>
      <c r="B687" s="25"/>
      <c r="C687" s="25"/>
      <c r="D687" s="25">
        <v>719001</v>
      </c>
      <c r="E687" s="111" t="s">
        <v>520</v>
      </c>
      <c r="F687" s="112">
        <v>0</v>
      </c>
      <c r="G687" s="112">
        <v>0</v>
      </c>
      <c r="H687" s="112">
        <v>0</v>
      </c>
      <c r="I687" s="112">
        <v>0</v>
      </c>
      <c r="J687" s="112">
        <v>20400</v>
      </c>
      <c r="K687" s="112">
        <v>16900</v>
      </c>
      <c r="L687" s="112">
        <v>0</v>
      </c>
    </row>
    <row r="688" spans="1:12" s="12" customFormat="1" ht="15.75" customHeight="1">
      <c r="A688" s="182" t="s">
        <v>168</v>
      </c>
      <c r="B688" s="182"/>
      <c r="C688" s="182"/>
      <c r="D688" s="108" t="s">
        <v>413</v>
      </c>
      <c r="E688" s="108"/>
      <c r="F688" s="110">
        <f aca="true" t="shared" si="378" ref="F688:L690">F689</f>
        <v>11081.9</v>
      </c>
      <c r="G688" s="110">
        <f t="shared" si="378"/>
        <v>0</v>
      </c>
      <c r="H688" s="110">
        <f t="shared" si="378"/>
        <v>0</v>
      </c>
      <c r="I688" s="110">
        <f t="shared" si="378"/>
        <v>0</v>
      </c>
      <c r="J688" s="110">
        <f t="shared" si="378"/>
        <v>0</v>
      </c>
      <c r="K688" s="110">
        <f t="shared" si="378"/>
        <v>0</v>
      </c>
      <c r="L688" s="110">
        <f t="shared" si="378"/>
        <v>0</v>
      </c>
    </row>
    <row r="689" spans="1:12" ht="12.75" customHeight="1" outlineLevel="1">
      <c r="A689" s="24" t="s">
        <v>48</v>
      </c>
      <c r="B689" s="111">
        <v>710</v>
      </c>
      <c r="C689" s="122"/>
      <c r="D689" s="23"/>
      <c r="E689" s="23" t="s">
        <v>324</v>
      </c>
      <c r="F689" s="112">
        <f t="shared" si="378"/>
        <v>11081.9</v>
      </c>
      <c r="G689" s="112">
        <f t="shared" si="378"/>
        <v>0</v>
      </c>
      <c r="H689" s="112">
        <f t="shared" si="378"/>
        <v>0</v>
      </c>
      <c r="I689" s="112">
        <f t="shared" si="378"/>
        <v>0</v>
      </c>
      <c r="J689" s="112">
        <f t="shared" si="378"/>
        <v>0</v>
      </c>
      <c r="K689" s="112">
        <f t="shared" si="378"/>
        <v>0</v>
      </c>
      <c r="L689" s="112">
        <f t="shared" si="378"/>
        <v>0</v>
      </c>
    </row>
    <row r="690" spans="1:12" ht="12.75" customHeight="1" outlineLevel="2">
      <c r="A690" s="24" t="s">
        <v>48</v>
      </c>
      <c r="B690" s="111"/>
      <c r="C690" s="24" t="s">
        <v>303</v>
      </c>
      <c r="D690" s="23"/>
      <c r="E690" s="23" t="s">
        <v>351</v>
      </c>
      <c r="F690" s="112">
        <f t="shared" si="378"/>
        <v>11081.9</v>
      </c>
      <c r="G690" s="112">
        <f t="shared" si="378"/>
        <v>0</v>
      </c>
      <c r="H690" s="112">
        <f t="shared" si="378"/>
        <v>0</v>
      </c>
      <c r="I690" s="112">
        <f t="shared" si="378"/>
        <v>0</v>
      </c>
      <c r="J690" s="112">
        <f t="shared" si="378"/>
        <v>0</v>
      </c>
      <c r="K690" s="112">
        <f t="shared" si="378"/>
        <v>0</v>
      </c>
      <c r="L690" s="112">
        <f t="shared" si="378"/>
        <v>0</v>
      </c>
    </row>
    <row r="691" spans="1:12" ht="12.75" customHeight="1" hidden="1" outlineLevel="3">
      <c r="A691" s="24" t="s">
        <v>48</v>
      </c>
      <c r="B691" s="111"/>
      <c r="C691" s="24"/>
      <c r="D691" s="23">
        <v>717002</v>
      </c>
      <c r="E691" s="23" t="s">
        <v>402</v>
      </c>
      <c r="F691" s="112">
        <v>11081.9</v>
      </c>
      <c r="G691" s="112">
        <v>0</v>
      </c>
      <c r="H691" s="112">
        <v>0</v>
      </c>
      <c r="I691" s="112">
        <v>0</v>
      </c>
      <c r="J691" s="112">
        <v>0</v>
      </c>
      <c r="K691" s="112">
        <v>0</v>
      </c>
      <c r="L691" s="112">
        <v>0</v>
      </c>
    </row>
    <row r="692" spans="1:12" s="12" customFormat="1" ht="15.75" customHeight="1">
      <c r="A692" s="182" t="s">
        <v>169</v>
      </c>
      <c r="B692" s="182"/>
      <c r="C692" s="182"/>
      <c r="D692" s="108" t="s">
        <v>412</v>
      </c>
      <c r="E692" s="108"/>
      <c r="F692" s="110">
        <v>269942.14</v>
      </c>
      <c r="G692" s="110">
        <f aca="true" t="shared" si="379" ref="G692:L692">G693</f>
        <v>10583.380000000001</v>
      </c>
      <c r="H692" s="110">
        <f t="shared" si="379"/>
        <v>0</v>
      </c>
      <c r="I692" s="110">
        <f t="shared" si="379"/>
        <v>0</v>
      </c>
      <c r="J692" s="110">
        <f t="shared" si="379"/>
        <v>0</v>
      </c>
      <c r="K692" s="110">
        <f t="shared" si="379"/>
        <v>0</v>
      </c>
      <c r="L692" s="110">
        <f t="shared" si="379"/>
        <v>0</v>
      </c>
    </row>
    <row r="693" spans="1:12" ht="12.75" customHeight="1" outlineLevel="1">
      <c r="A693" s="24" t="s">
        <v>101</v>
      </c>
      <c r="B693" s="25">
        <v>710</v>
      </c>
      <c r="C693" s="25"/>
      <c r="D693" s="25"/>
      <c r="E693" s="23" t="s">
        <v>324</v>
      </c>
      <c r="F693" s="112">
        <f aca="true" t="shared" si="380" ref="F693:L693">F694+F696</f>
        <v>269524.04</v>
      </c>
      <c r="G693" s="112">
        <f t="shared" si="380"/>
        <v>10583.380000000001</v>
      </c>
      <c r="H693" s="112">
        <f aca="true" t="shared" si="381" ref="H693:I693">H694+H696</f>
        <v>0</v>
      </c>
      <c r="I693" s="112">
        <f t="shared" si="381"/>
        <v>0</v>
      </c>
      <c r="J693" s="112">
        <f t="shared" si="380"/>
        <v>0</v>
      </c>
      <c r="K693" s="112">
        <f aca="true" t="shared" si="382" ref="K693">K694+K696</f>
        <v>0</v>
      </c>
      <c r="L693" s="112">
        <f t="shared" si="380"/>
        <v>0</v>
      </c>
    </row>
    <row r="694" spans="1:12" ht="12.75" customHeight="1" outlineLevel="2">
      <c r="A694" s="24" t="s">
        <v>101</v>
      </c>
      <c r="B694" s="25"/>
      <c r="C694" s="25">
        <v>713</v>
      </c>
      <c r="D694" s="25"/>
      <c r="E694" s="111" t="s">
        <v>354</v>
      </c>
      <c r="F694" s="112">
        <f aca="true" t="shared" si="383" ref="F694:L694">F695</f>
        <v>0</v>
      </c>
      <c r="G694" s="112">
        <f t="shared" si="383"/>
        <v>3283.2</v>
      </c>
      <c r="H694" s="112">
        <f t="shared" si="383"/>
        <v>0</v>
      </c>
      <c r="I694" s="112">
        <f t="shared" si="383"/>
        <v>0</v>
      </c>
      <c r="J694" s="112">
        <f t="shared" si="383"/>
        <v>0</v>
      </c>
      <c r="K694" s="112">
        <f t="shared" si="383"/>
        <v>0</v>
      </c>
      <c r="L694" s="112">
        <f t="shared" si="383"/>
        <v>0</v>
      </c>
    </row>
    <row r="695" spans="1:12" ht="12.75" customHeight="1" hidden="1" outlineLevel="3">
      <c r="A695" s="24" t="s">
        <v>101</v>
      </c>
      <c r="B695" s="25"/>
      <c r="C695" s="25"/>
      <c r="D695" s="25">
        <v>713004</v>
      </c>
      <c r="E695" s="23" t="s">
        <v>419</v>
      </c>
      <c r="F695" s="112">
        <v>0</v>
      </c>
      <c r="G695" s="112">
        <v>3283.2</v>
      </c>
      <c r="H695" s="112">
        <v>0</v>
      </c>
      <c r="I695" s="112">
        <v>0</v>
      </c>
      <c r="J695" s="112">
        <v>0</v>
      </c>
      <c r="K695" s="112">
        <v>0</v>
      </c>
      <c r="L695" s="112">
        <v>0</v>
      </c>
    </row>
    <row r="696" spans="1:12" ht="12.75" customHeight="1" outlineLevel="2" collapsed="1">
      <c r="A696" s="24" t="s">
        <v>101</v>
      </c>
      <c r="B696" s="25"/>
      <c r="C696" s="25">
        <v>717</v>
      </c>
      <c r="D696" s="25"/>
      <c r="E696" s="23" t="s">
        <v>351</v>
      </c>
      <c r="F696" s="112">
        <f aca="true" t="shared" si="384" ref="F696:L696">SUM(F697:F698)</f>
        <v>269524.04</v>
      </c>
      <c r="G696" s="112">
        <f t="shared" si="384"/>
        <v>7300.18</v>
      </c>
      <c r="H696" s="112">
        <f aca="true" t="shared" si="385" ref="H696:I696">SUM(H697:H698)</f>
        <v>0</v>
      </c>
      <c r="I696" s="112">
        <f t="shared" si="385"/>
        <v>0</v>
      </c>
      <c r="J696" s="112">
        <f t="shared" si="384"/>
        <v>0</v>
      </c>
      <c r="K696" s="112">
        <f aca="true" t="shared" si="386" ref="K696">SUM(K697:K698)</f>
        <v>0</v>
      </c>
      <c r="L696" s="112">
        <f t="shared" si="384"/>
        <v>0</v>
      </c>
    </row>
    <row r="697" spans="1:12" ht="12.75" customHeight="1" hidden="1" outlineLevel="3">
      <c r="A697" s="24" t="s">
        <v>101</v>
      </c>
      <c r="B697" s="25"/>
      <c r="C697" s="25"/>
      <c r="D697" s="25">
        <v>717003</v>
      </c>
      <c r="E697" s="23" t="s">
        <v>417</v>
      </c>
      <c r="F697" s="112">
        <v>269524.04</v>
      </c>
      <c r="G697" s="112">
        <v>0</v>
      </c>
      <c r="H697" s="112">
        <v>0</v>
      </c>
      <c r="I697" s="112">
        <v>0</v>
      </c>
      <c r="J697" s="112">
        <v>0</v>
      </c>
      <c r="K697" s="112">
        <v>0</v>
      </c>
      <c r="L697" s="112">
        <v>0</v>
      </c>
    </row>
    <row r="698" spans="1:12" ht="12.75" customHeight="1" hidden="1" outlineLevel="3">
      <c r="A698" s="24" t="s">
        <v>101</v>
      </c>
      <c r="B698" s="25"/>
      <c r="C698" s="25"/>
      <c r="D698" s="25">
        <v>717003</v>
      </c>
      <c r="E698" s="23" t="s">
        <v>418</v>
      </c>
      <c r="F698" s="112">
        <v>0</v>
      </c>
      <c r="G698" s="112">
        <v>7300.18</v>
      </c>
      <c r="H698" s="112">
        <v>0</v>
      </c>
      <c r="I698" s="112">
        <v>0</v>
      </c>
      <c r="J698" s="112">
        <v>0</v>
      </c>
      <c r="K698" s="112">
        <v>0</v>
      </c>
      <c r="L698" s="112">
        <v>0</v>
      </c>
    </row>
    <row r="699" spans="1:12" ht="12.75" customHeight="1" hidden="1" outlineLevel="3">
      <c r="A699" s="33"/>
      <c r="B699" s="124"/>
      <c r="C699" s="33"/>
      <c r="D699" s="36"/>
      <c r="E699" s="36"/>
      <c r="F699" s="125"/>
      <c r="G699" s="125"/>
      <c r="H699" s="125"/>
      <c r="I699" s="125"/>
      <c r="J699" s="125"/>
      <c r="K699" s="125"/>
      <c r="L699" s="125"/>
    </row>
    <row r="700" spans="1:12" ht="18.75">
      <c r="A700" s="171" t="s">
        <v>170</v>
      </c>
      <c r="B700" s="171"/>
      <c r="C700" s="171"/>
      <c r="D700" s="171"/>
      <c r="E700" s="171"/>
      <c r="F700" s="119">
        <f aca="true" t="shared" si="387" ref="F700:L700">F701+F709+F714</f>
        <v>12250</v>
      </c>
      <c r="G700" s="119">
        <f t="shared" si="387"/>
        <v>348484.38999999996</v>
      </c>
      <c r="H700" s="119">
        <f aca="true" t="shared" si="388" ref="H700:I700">H701+H709+H714</f>
        <v>23000</v>
      </c>
      <c r="I700" s="119">
        <f t="shared" si="388"/>
        <v>23000</v>
      </c>
      <c r="J700" s="119">
        <f t="shared" si="387"/>
        <v>1410000</v>
      </c>
      <c r="K700" s="119">
        <f aca="true" t="shared" si="389" ref="K700">K701+K709+K714</f>
        <v>0</v>
      </c>
      <c r="L700" s="119">
        <f t="shared" si="387"/>
        <v>0</v>
      </c>
    </row>
    <row r="701" spans="1:12" ht="15.75">
      <c r="A701" s="182" t="s">
        <v>72</v>
      </c>
      <c r="B701" s="182"/>
      <c r="C701" s="182"/>
      <c r="D701" s="108" t="s">
        <v>47</v>
      </c>
      <c r="E701" s="108"/>
      <c r="F701" s="110">
        <f aca="true" t="shared" si="390" ref="F701:L702">F702</f>
        <v>0</v>
      </c>
      <c r="G701" s="110">
        <f t="shared" si="390"/>
        <v>341659.79</v>
      </c>
      <c r="H701" s="110">
        <f t="shared" si="390"/>
        <v>19000</v>
      </c>
      <c r="I701" s="110">
        <f t="shared" si="390"/>
        <v>19000</v>
      </c>
      <c r="J701" s="110">
        <f t="shared" si="390"/>
        <v>15000</v>
      </c>
      <c r="K701" s="110">
        <f t="shared" si="390"/>
        <v>0</v>
      </c>
      <c r="L701" s="110">
        <f t="shared" si="390"/>
        <v>0</v>
      </c>
    </row>
    <row r="702" spans="1:12" ht="12.75" customHeight="1" outlineLevel="1">
      <c r="A702" s="24" t="s">
        <v>189</v>
      </c>
      <c r="B702" s="25">
        <v>710</v>
      </c>
      <c r="C702" s="24"/>
      <c r="D702" s="25"/>
      <c r="E702" s="23" t="s">
        <v>324</v>
      </c>
      <c r="F702" s="112">
        <f t="shared" si="390"/>
        <v>0</v>
      </c>
      <c r="G702" s="112">
        <f t="shared" si="390"/>
        <v>341659.79</v>
      </c>
      <c r="H702" s="112">
        <f t="shared" si="390"/>
        <v>19000</v>
      </c>
      <c r="I702" s="112">
        <f t="shared" si="390"/>
        <v>19000</v>
      </c>
      <c r="J702" s="112">
        <f t="shared" si="390"/>
        <v>15000</v>
      </c>
      <c r="K702" s="112">
        <f t="shared" si="390"/>
        <v>0</v>
      </c>
      <c r="L702" s="112">
        <f t="shared" si="390"/>
        <v>0</v>
      </c>
    </row>
    <row r="703" spans="1:12" ht="12.75" customHeight="1" outlineLevel="2">
      <c r="A703" s="24" t="s">
        <v>189</v>
      </c>
      <c r="B703" s="25"/>
      <c r="C703" s="25">
        <v>717</v>
      </c>
      <c r="D703" s="25"/>
      <c r="E703" s="111" t="s">
        <v>351</v>
      </c>
      <c r="F703" s="112">
        <f aca="true" t="shared" si="391" ref="F703:L703">SUM(F704:F708)</f>
        <v>0</v>
      </c>
      <c r="G703" s="112">
        <f t="shared" si="391"/>
        <v>341659.79</v>
      </c>
      <c r="H703" s="112">
        <f aca="true" t="shared" si="392" ref="H703:I703">SUM(H704:H708)</f>
        <v>19000</v>
      </c>
      <c r="I703" s="112">
        <f t="shared" si="392"/>
        <v>19000</v>
      </c>
      <c r="J703" s="112">
        <f t="shared" si="391"/>
        <v>15000</v>
      </c>
      <c r="K703" s="112">
        <f aca="true" t="shared" si="393" ref="K703">SUM(K704:K708)</f>
        <v>0</v>
      </c>
      <c r="L703" s="112">
        <f t="shared" si="391"/>
        <v>0</v>
      </c>
    </row>
    <row r="704" spans="1:12" ht="12.75" customHeight="1" hidden="1" outlineLevel="3">
      <c r="A704" s="24" t="s">
        <v>189</v>
      </c>
      <c r="B704" s="25"/>
      <c r="C704" s="25"/>
      <c r="D704" s="25">
        <v>717001</v>
      </c>
      <c r="E704" s="111" t="s">
        <v>403</v>
      </c>
      <c r="F704" s="112">
        <v>0</v>
      </c>
      <c r="G704" s="112">
        <v>330915.05</v>
      </c>
      <c r="H704" s="112">
        <v>0</v>
      </c>
      <c r="I704" s="112">
        <v>0</v>
      </c>
      <c r="J704" s="112">
        <v>0</v>
      </c>
      <c r="K704" s="112">
        <v>0</v>
      </c>
      <c r="L704" s="112">
        <v>0</v>
      </c>
    </row>
    <row r="705" spans="1:12" ht="12.75" customHeight="1" hidden="1" outlineLevel="3">
      <c r="A705" s="24" t="s">
        <v>189</v>
      </c>
      <c r="B705" s="25"/>
      <c r="C705" s="25"/>
      <c r="D705" s="25">
        <v>717001</v>
      </c>
      <c r="E705" s="111" t="s">
        <v>446</v>
      </c>
      <c r="F705" s="112">
        <v>0</v>
      </c>
      <c r="G705" s="112">
        <v>0</v>
      </c>
      <c r="H705" s="112">
        <v>2000</v>
      </c>
      <c r="I705" s="112">
        <v>2000</v>
      </c>
      <c r="J705" s="112">
        <v>5000</v>
      </c>
      <c r="K705" s="112">
        <v>0</v>
      </c>
      <c r="L705" s="112">
        <v>0</v>
      </c>
    </row>
    <row r="706" spans="1:12" ht="12.75" customHeight="1" hidden="1" outlineLevel="3">
      <c r="A706" s="24" t="s">
        <v>189</v>
      </c>
      <c r="B706" s="25"/>
      <c r="C706" s="25"/>
      <c r="D706" s="25">
        <v>717002</v>
      </c>
      <c r="E706" s="111" t="s">
        <v>404</v>
      </c>
      <c r="F706" s="112">
        <v>0</v>
      </c>
      <c r="G706" s="112">
        <v>10744.74</v>
      </c>
      <c r="H706" s="112">
        <v>0</v>
      </c>
      <c r="I706" s="112">
        <v>0</v>
      </c>
      <c r="J706" s="112">
        <v>0</v>
      </c>
      <c r="K706" s="112">
        <v>0</v>
      </c>
      <c r="L706" s="112">
        <v>0</v>
      </c>
    </row>
    <row r="707" spans="1:12" ht="12.75" customHeight="1" hidden="1" outlineLevel="3">
      <c r="A707" s="24" t="s">
        <v>189</v>
      </c>
      <c r="B707" s="25"/>
      <c r="C707" s="25"/>
      <c r="D707" s="25">
        <v>717002</v>
      </c>
      <c r="E707" s="111" t="s">
        <v>447</v>
      </c>
      <c r="F707" s="112">
        <v>0</v>
      </c>
      <c r="G707" s="112">
        <v>0</v>
      </c>
      <c r="H707" s="112">
        <v>12000</v>
      </c>
      <c r="I707" s="112">
        <v>12000</v>
      </c>
      <c r="J707" s="112">
        <v>10000</v>
      </c>
      <c r="K707" s="112">
        <v>0</v>
      </c>
      <c r="L707" s="112">
        <v>0</v>
      </c>
    </row>
    <row r="708" spans="1:12" ht="12.75" customHeight="1" hidden="1" outlineLevel="3">
      <c r="A708" s="24" t="s">
        <v>189</v>
      </c>
      <c r="B708" s="25"/>
      <c r="C708" s="25"/>
      <c r="D708" s="25">
        <v>717002</v>
      </c>
      <c r="E708" s="111" t="s">
        <v>445</v>
      </c>
      <c r="F708" s="112">
        <v>0</v>
      </c>
      <c r="G708" s="112">
        <v>0</v>
      </c>
      <c r="H708" s="112">
        <v>5000</v>
      </c>
      <c r="I708" s="112">
        <v>5000</v>
      </c>
      <c r="J708" s="112">
        <v>0</v>
      </c>
      <c r="K708" s="112">
        <v>0</v>
      </c>
      <c r="L708" s="112">
        <v>0</v>
      </c>
    </row>
    <row r="709" spans="1:12" ht="15.75">
      <c r="A709" s="182" t="s">
        <v>73</v>
      </c>
      <c r="B709" s="182"/>
      <c r="C709" s="182"/>
      <c r="D709" s="108" t="s">
        <v>43</v>
      </c>
      <c r="E709" s="108"/>
      <c r="F709" s="110">
        <f aca="true" t="shared" si="394" ref="F709:L710">F710</f>
        <v>0</v>
      </c>
      <c r="G709" s="110">
        <f t="shared" si="394"/>
        <v>0</v>
      </c>
      <c r="H709" s="110">
        <f t="shared" si="394"/>
        <v>0</v>
      </c>
      <c r="I709" s="110">
        <f t="shared" si="394"/>
        <v>0</v>
      </c>
      <c r="J709" s="110">
        <f t="shared" si="394"/>
        <v>1390000</v>
      </c>
      <c r="K709" s="110">
        <f t="shared" si="394"/>
        <v>0</v>
      </c>
      <c r="L709" s="110">
        <f t="shared" si="394"/>
        <v>0</v>
      </c>
    </row>
    <row r="710" spans="1:12" ht="12.75" customHeight="1" outlineLevel="1">
      <c r="A710" s="24" t="s">
        <v>190</v>
      </c>
      <c r="B710" s="25">
        <v>710</v>
      </c>
      <c r="C710" s="24"/>
      <c r="D710" s="25"/>
      <c r="E710" s="23" t="s">
        <v>324</v>
      </c>
      <c r="F710" s="112">
        <f t="shared" si="394"/>
        <v>0</v>
      </c>
      <c r="G710" s="112">
        <f t="shared" si="394"/>
        <v>0</v>
      </c>
      <c r="H710" s="112">
        <f t="shared" si="394"/>
        <v>0</v>
      </c>
      <c r="I710" s="112">
        <f t="shared" si="394"/>
        <v>0</v>
      </c>
      <c r="J710" s="112">
        <f t="shared" si="394"/>
        <v>1390000</v>
      </c>
      <c r="K710" s="112">
        <f t="shared" si="394"/>
        <v>0</v>
      </c>
      <c r="L710" s="112">
        <f t="shared" si="394"/>
        <v>0</v>
      </c>
    </row>
    <row r="711" spans="1:12" ht="12.75" customHeight="1" outlineLevel="2">
      <c r="A711" s="24" t="s">
        <v>190</v>
      </c>
      <c r="B711" s="25"/>
      <c r="C711" s="25">
        <v>717</v>
      </c>
      <c r="D711" s="25"/>
      <c r="E711" s="111" t="s">
        <v>351</v>
      </c>
      <c r="F711" s="112">
        <f aca="true" t="shared" si="395" ref="F711:L711">SUM(F712:F713)</f>
        <v>0</v>
      </c>
      <c r="G711" s="112">
        <f t="shared" si="395"/>
        <v>0</v>
      </c>
      <c r="H711" s="112">
        <f aca="true" t="shared" si="396" ref="H711:I711">SUM(H712:H713)</f>
        <v>0</v>
      </c>
      <c r="I711" s="112">
        <f t="shared" si="396"/>
        <v>0</v>
      </c>
      <c r="J711" s="112">
        <f t="shared" si="395"/>
        <v>1390000</v>
      </c>
      <c r="K711" s="112">
        <f aca="true" t="shared" si="397" ref="K711">SUM(K712:K713)</f>
        <v>0</v>
      </c>
      <c r="L711" s="112">
        <f t="shared" si="395"/>
        <v>0</v>
      </c>
    </row>
    <row r="712" spans="1:12" ht="12.75" customHeight="1" hidden="1" outlineLevel="3">
      <c r="A712" s="24" t="s">
        <v>190</v>
      </c>
      <c r="B712" s="25"/>
      <c r="C712" s="25"/>
      <c r="D712" s="25">
        <v>717001</v>
      </c>
      <c r="E712" s="111" t="s">
        <v>318</v>
      </c>
      <c r="F712" s="112">
        <v>0</v>
      </c>
      <c r="G712" s="112">
        <v>0</v>
      </c>
      <c r="H712" s="112">
        <v>0</v>
      </c>
      <c r="I712" s="112">
        <v>0</v>
      </c>
      <c r="J712" s="112">
        <v>0</v>
      </c>
      <c r="K712" s="112">
        <v>0</v>
      </c>
      <c r="L712" s="112">
        <v>0</v>
      </c>
    </row>
    <row r="713" spans="1:12" ht="12.75" customHeight="1" hidden="1" outlineLevel="3">
      <c r="A713" s="24" t="s">
        <v>190</v>
      </c>
      <c r="B713" s="25"/>
      <c r="C713" s="25"/>
      <c r="D713" s="25">
        <v>717001</v>
      </c>
      <c r="E713" s="111" t="s">
        <v>491</v>
      </c>
      <c r="F713" s="112">
        <v>0</v>
      </c>
      <c r="G713" s="112">
        <v>0</v>
      </c>
      <c r="H713" s="112">
        <v>0</v>
      </c>
      <c r="I713" s="112">
        <v>0</v>
      </c>
      <c r="J713" s="112">
        <v>1390000</v>
      </c>
      <c r="K713" s="112">
        <v>0</v>
      </c>
      <c r="L713" s="112">
        <v>0</v>
      </c>
    </row>
    <row r="714" spans="1:12" ht="15.75">
      <c r="A714" s="182" t="s">
        <v>74</v>
      </c>
      <c r="B714" s="182"/>
      <c r="C714" s="182"/>
      <c r="D714" s="108" t="s">
        <v>171</v>
      </c>
      <c r="E714" s="108"/>
      <c r="F714" s="110">
        <f>F715+F719</f>
        <v>12250</v>
      </c>
      <c r="G714" s="110">
        <f aca="true" t="shared" si="398" ref="G714:L714">G715+G719</f>
        <v>6824.6</v>
      </c>
      <c r="H714" s="110">
        <f t="shared" si="398"/>
        <v>4000</v>
      </c>
      <c r="I714" s="110">
        <f t="shared" si="398"/>
        <v>4000</v>
      </c>
      <c r="J714" s="110">
        <f t="shared" si="398"/>
        <v>5000</v>
      </c>
      <c r="K714" s="110">
        <f t="shared" si="398"/>
        <v>0</v>
      </c>
      <c r="L714" s="110">
        <f t="shared" si="398"/>
        <v>0</v>
      </c>
    </row>
    <row r="715" spans="1:12" ht="12.75" customHeight="1" outlineLevel="1">
      <c r="A715" s="24" t="s">
        <v>304</v>
      </c>
      <c r="B715" s="25">
        <v>710</v>
      </c>
      <c r="C715" s="24"/>
      <c r="D715" s="25"/>
      <c r="E715" s="23" t="s">
        <v>324</v>
      </c>
      <c r="F715" s="112">
        <f aca="true" t="shared" si="399" ref="F715:L715">F716</f>
        <v>12250</v>
      </c>
      <c r="G715" s="112">
        <f t="shared" si="399"/>
        <v>6824.6</v>
      </c>
      <c r="H715" s="112">
        <f t="shared" si="399"/>
        <v>4000</v>
      </c>
      <c r="I715" s="112">
        <f t="shared" si="399"/>
        <v>4000</v>
      </c>
      <c r="J715" s="112">
        <f t="shared" si="399"/>
        <v>0</v>
      </c>
      <c r="K715" s="112">
        <f t="shared" si="399"/>
        <v>0</v>
      </c>
      <c r="L715" s="112">
        <f t="shared" si="399"/>
        <v>0</v>
      </c>
    </row>
    <row r="716" spans="1:12" ht="12.75" customHeight="1" outlineLevel="2">
      <c r="A716" s="86" t="s">
        <v>304</v>
      </c>
      <c r="B716" s="87"/>
      <c r="C716" s="87">
        <v>713</v>
      </c>
      <c r="D716" s="87"/>
      <c r="E716" s="132" t="s">
        <v>354</v>
      </c>
      <c r="F716" s="133">
        <f aca="true" t="shared" si="400" ref="F716:L716">SUM(F717:F718)</f>
        <v>12250</v>
      </c>
      <c r="G716" s="133">
        <f t="shared" si="400"/>
        <v>6824.6</v>
      </c>
      <c r="H716" s="133">
        <f aca="true" t="shared" si="401" ref="H716:I716">SUM(H717:H718)</f>
        <v>4000</v>
      </c>
      <c r="I716" s="133">
        <f t="shared" si="401"/>
        <v>4000</v>
      </c>
      <c r="J716" s="133">
        <f t="shared" si="400"/>
        <v>0</v>
      </c>
      <c r="K716" s="133">
        <f aca="true" t="shared" si="402" ref="K716">SUM(K717:K718)</f>
        <v>0</v>
      </c>
      <c r="L716" s="133">
        <f t="shared" si="400"/>
        <v>0</v>
      </c>
    </row>
    <row r="717" spans="1:12" ht="12.75" customHeight="1" hidden="1" outlineLevel="3">
      <c r="A717" s="24" t="s">
        <v>304</v>
      </c>
      <c r="B717" s="25"/>
      <c r="C717" s="25"/>
      <c r="D717" s="25">
        <v>713004</v>
      </c>
      <c r="E717" s="111" t="s">
        <v>405</v>
      </c>
      <c r="F717" s="112">
        <v>12250</v>
      </c>
      <c r="G717" s="112">
        <v>6824.6</v>
      </c>
      <c r="H717" s="112">
        <v>0</v>
      </c>
      <c r="I717" s="112">
        <v>0</v>
      </c>
      <c r="J717" s="112">
        <v>0</v>
      </c>
      <c r="K717" s="112">
        <v>0</v>
      </c>
      <c r="L717" s="112">
        <v>0</v>
      </c>
    </row>
    <row r="718" spans="1:12" ht="12.75" customHeight="1" hidden="1" outlineLevel="3">
      <c r="A718" s="24" t="s">
        <v>304</v>
      </c>
      <c r="B718" s="25"/>
      <c r="C718" s="25"/>
      <c r="D718" s="25">
        <v>713004</v>
      </c>
      <c r="E718" s="111" t="s">
        <v>436</v>
      </c>
      <c r="F718" s="112">
        <v>0</v>
      </c>
      <c r="G718" s="112">
        <v>0</v>
      </c>
      <c r="H718" s="112">
        <v>4000</v>
      </c>
      <c r="I718" s="112">
        <v>4000</v>
      </c>
      <c r="J718" s="112">
        <v>0</v>
      </c>
      <c r="K718" s="112">
        <v>0</v>
      </c>
      <c r="L718" s="112">
        <v>0</v>
      </c>
    </row>
    <row r="719" spans="1:12" ht="12.75" customHeight="1" outlineLevel="2" collapsed="1">
      <c r="A719" s="24" t="s">
        <v>304</v>
      </c>
      <c r="B719" s="25"/>
      <c r="C719" s="25">
        <v>717</v>
      </c>
      <c r="D719" s="25"/>
      <c r="E719" s="111" t="s">
        <v>351</v>
      </c>
      <c r="F719" s="112">
        <f>F720</f>
        <v>0</v>
      </c>
      <c r="G719" s="112">
        <f aca="true" t="shared" si="403" ref="G719:L719">G720</f>
        <v>0</v>
      </c>
      <c r="H719" s="112">
        <f t="shared" si="403"/>
        <v>0</v>
      </c>
      <c r="I719" s="112">
        <f t="shared" si="403"/>
        <v>0</v>
      </c>
      <c r="J719" s="112">
        <f t="shared" si="403"/>
        <v>5000</v>
      </c>
      <c r="K719" s="112">
        <f t="shared" si="403"/>
        <v>0</v>
      </c>
      <c r="L719" s="112">
        <f t="shared" si="403"/>
        <v>0</v>
      </c>
    </row>
    <row r="720" spans="1:12" ht="12.75" customHeight="1" hidden="1" outlineLevel="3">
      <c r="A720" s="24" t="s">
        <v>304</v>
      </c>
      <c r="B720" s="25"/>
      <c r="C720" s="25"/>
      <c r="D720" s="25">
        <v>717002</v>
      </c>
      <c r="E720" s="111" t="s">
        <v>445</v>
      </c>
      <c r="F720" s="112">
        <v>0</v>
      </c>
      <c r="G720" s="112">
        <v>0</v>
      </c>
      <c r="H720" s="112">
        <v>0</v>
      </c>
      <c r="I720" s="112">
        <v>0</v>
      </c>
      <c r="J720" s="112">
        <v>5000</v>
      </c>
      <c r="K720" s="112">
        <v>0</v>
      </c>
      <c r="L720" s="112">
        <v>0</v>
      </c>
    </row>
    <row r="721" spans="1:12" ht="12.75" customHeight="1">
      <c r="A721" s="33"/>
      <c r="B721" s="34"/>
      <c r="C721" s="34"/>
      <c r="D721" s="34"/>
      <c r="E721" s="124"/>
      <c r="F721" s="125"/>
      <c r="G721" s="125"/>
      <c r="H721" s="125"/>
      <c r="I721" s="125"/>
      <c r="J721" s="125"/>
      <c r="K721" s="125"/>
      <c r="L721" s="125"/>
    </row>
    <row r="722" spans="1:12" ht="18.75">
      <c r="A722" s="171" t="s">
        <v>159</v>
      </c>
      <c r="B722" s="171"/>
      <c r="C722" s="171"/>
      <c r="D722" s="171"/>
      <c r="E722" s="171"/>
      <c r="F722" s="119">
        <f aca="true" t="shared" si="404" ref="F722:L723">F723</f>
        <v>0</v>
      </c>
      <c r="G722" s="119">
        <f t="shared" si="404"/>
        <v>15080.58</v>
      </c>
      <c r="H722" s="119">
        <f t="shared" si="404"/>
        <v>5000</v>
      </c>
      <c r="I722" s="119">
        <f t="shared" si="404"/>
        <v>5000</v>
      </c>
      <c r="J722" s="119">
        <f t="shared" si="404"/>
        <v>10000</v>
      </c>
      <c r="K722" s="119">
        <f t="shared" si="404"/>
        <v>0</v>
      </c>
      <c r="L722" s="119">
        <f t="shared" si="404"/>
        <v>0</v>
      </c>
    </row>
    <row r="723" spans="1:12" ht="15.75">
      <c r="A723" s="182" t="s">
        <v>76</v>
      </c>
      <c r="B723" s="182"/>
      <c r="C723" s="182"/>
      <c r="D723" s="108" t="s">
        <v>377</v>
      </c>
      <c r="E723" s="108"/>
      <c r="F723" s="110">
        <f t="shared" si="404"/>
        <v>0</v>
      </c>
      <c r="G723" s="110">
        <f t="shared" si="404"/>
        <v>15080.58</v>
      </c>
      <c r="H723" s="110">
        <f t="shared" si="404"/>
        <v>5000</v>
      </c>
      <c r="I723" s="110">
        <f t="shared" si="404"/>
        <v>5000</v>
      </c>
      <c r="J723" s="110">
        <f t="shared" si="404"/>
        <v>10000</v>
      </c>
      <c r="K723" s="110">
        <f t="shared" si="404"/>
        <v>0</v>
      </c>
      <c r="L723" s="110">
        <f t="shared" si="404"/>
        <v>0</v>
      </c>
    </row>
    <row r="724" spans="1:12" ht="12.75" customHeight="1" outlineLevel="1">
      <c r="A724" s="89" t="s">
        <v>102</v>
      </c>
      <c r="B724" s="90">
        <v>710</v>
      </c>
      <c r="C724" s="89"/>
      <c r="D724" s="90"/>
      <c r="E724" s="91" t="s">
        <v>324</v>
      </c>
      <c r="F724" s="134">
        <f aca="true" t="shared" si="405" ref="F724:L724">F725+F727</f>
        <v>0</v>
      </c>
      <c r="G724" s="134">
        <f t="shared" si="405"/>
        <v>15080.58</v>
      </c>
      <c r="H724" s="134">
        <f t="shared" si="405"/>
        <v>5000</v>
      </c>
      <c r="I724" s="134">
        <f t="shared" si="405"/>
        <v>5000</v>
      </c>
      <c r="J724" s="134">
        <f t="shared" si="405"/>
        <v>10000</v>
      </c>
      <c r="K724" s="134">
        <f t="shared" si="405"/>
        <v>0</v>
      </c>
      <c r="L724" s="134">
        <f t="shared" si="405"/>
        <v>0</v>
      </c>
    </row>
    <row r="725" spans="1:12" ht="12.75" customHeight="1" outlineLevel="2">
      <c r="A725" s="24" t="s">
        <v>102</v>
      </c>
      <c r="B725" s="25"/>
      <c r="C725" s="24" t="s">
        <v>305</v>
      </c>
      <c r="D725" s="25"/>
      <c r="E725" s="111" t="s">
        <v>354</v>
      </c>
      <c r="F725" s="112">
        <f aca="true" t="shared" si="406" ref="F725:L725">SUM(F726:F726)</f>
        <v>0</v>
      </c>
      <c r="G725" s="112">
        <f t="shared" si="406"/>
        <v>2923.68</v>
      </c>
      <c r="H725" s="112">
        <f t="shared" si="406"/>
        <v>0</v>
      </c>
      <c r="I725" s="112">
        <f t="shared" si="406"/>
        <v>0</v>
      </c>
      <c r="J725" s="112">
        <f t="shared" si="406"/>
        <v>0</v>
      </c>
      <c r="K725" s="112">
        <f t="shared" si="406"/>
        <v>0</v>
      </c>
      <c r="L725" s="112">
        <f t="shared" si="406"/>
        <v>0</v>
      </c>
    </row>
    <row r="726" spans="1:12" ht="12.75" customHeight="1" hidden="1" outlineLevel="3">
      <c r="A726" s="86" t="s">
        <v>102</v>
      </c>
      <c r="B726" s="87"/>
      <c r="C726" s="86"/>
      <c r="D726" s="87">
        <v>713002</v>
      </c>
      <c r="E726" s="132" t="s">
        <v>473</v>
      </c>
      <c r="F726" s="133">
        <v>0</v>
      </c>
      <c r="G726" s="133">
        <v>2923.68</v>
      </c>
      <c r="H726" s="133">
        <v>0</v>
      </c>
      <c r="I726" s="133">
        <v>0</v>
      </c>
      <c r="J726" s="133">
        <v>0</v>
      </c>
      <c r="K726" s="133">
        <v>0</v>
      </c>
      <c r="L726" s="133">
        <v>0</v>
      </c>
    </row>
    <row r="727" spans="1:12" ht="12.75" customHeight="1" outlineLevel="2" collapsed="1">
      <c r="A727" s="24" t="s">
        <v>102</v>
      </c>
      <c r="B727" s="25"/>
      <c r="C727" s="24" t="s">
        <v>303</v>
      </c>
      <c r="D727" s="25"/>
      <c r="E727" s="111" t="s">
        <v>351</v>
      </c>
      <c r="F727" s="112">
        <f aca="true" t="shared" si="407" ref="F727:L727">SUM(F728:F729)</f>
        <v>0</v>
      </c>
      <c r="G727" s="112">
        <f t="shared" si="407"/>
        <v>12156.9</v>
      </c>
      <c r="H727" s="112">
        <f aca="true" t="shared" si="408" ref="H727:I727">SUM(H728:H729)</f>
        <v>5000</v>
      </c>
      <c r="I727" s="112">
        <f t="shared" si="408"/>
        <v>5000</v>
      </c>
      <c r="J727" s="112">
        <f t="shared" si="407"/>
        <v>10000</v>
      </c>
      <c r="K727" s="112">
        <f aca="true" t="shared" si="409" ref="K727">SUM(K728:K729)</f>
        <v>0</v>
      </c>
      <c r="L727" s="112">
        <f t="shared" si="407"/>
        <v>0</v>
      </c>
    </row>
    <row r="728" spans="1:12" ht="12.75" customHeight="1" hidden="1" outlineLevel="3">
      <c r="A728" s="24" t="s">
        <v>102</v>
      </c>
      <c r="B728" s="25"/>
      <c r="C728" s="24"/>
      <c r="D728" s="25">
        <v>717002</v>
      </c>
      <c r="E728" s="111" t="s">
        <v>450</v>
      </c>
      <c r="F728" s="112">
        <v>0</v>
      </c>
      <c r="G728" s="112">
        <v>12156.9</v>
      </c>
      <c r="H728" s="112">
        <v>0</v>
      </c>
      <c r="I728" s="112">
        <v>0</v>
      </c>
      <c r="J728" s="112">
        <v>0</v>
      </c>
      <c r="K728" s="112">
        <v>0</v>
      </c>
      <c r="L728" s="112">
        <v>0</v>
      </c>
    </row>
    <row r="729" spans="1:12" ht="12.75" customHeight="1" hidden="1" outlineLevel="3">
      <c r="A729" s="24" t="s">
        <v>102</v>
      </c>
      <c r="B729" s="25"/>
      <c r="C729" s="24"/>
      <c r="D729" s="25">
        <v>717002</v>
      </c>
      <c r="E729" s="111" t="s">
        <v>451</v>
      </c>
      <c r="F729" s="112">
        <v>0</v>
      </c>
      <c r="G729" s="112">
        <v>0</v>
      </c>
      <c r="H729" s="112">
        <v>5000</v>
      </c>
      <c r="I729" s="112">
        <v>5000</v>
      </c>
      <c r="J729" s="112">
        <v>10000</v>
      </c>
      <c r="K729" s="112">
        <v>0</v>
      </c>
      <c r="L729" s="112">
        <v>0</v>
      </c>
    </row>
    <row r="730" spans="1:12" ht="12.75" customHeight="1">
      <c r="A730" s="33"/>
      <c r="B730" s="34"/>
      <c r="C730" s="33"/>
      <c r="D730" s="34"/>
      <c r="E730" s="124"/>
      <c r="F730" s="125"/>
      <c r="G730" s="125"/>
      <c r="H730" s="125"/>
      <c r="I730" s="125"/>
      <c r="J730" s="125"/>
      <c r="K730" s="125"/>
      <c r="L730" s="125"/>
    </row>
    <row r="731" spans="1:12" ht="18.75">
      <c r="A731" s="171" t="s">
        <v>458</v>
      </c>
      <c r="B731" s="171"/>
      <c r="C731" s="171"/>
      <c r="D731" s="171"/>
      <c r="E731" s="171"/>
      <c r="F731" s="119">
        <f aca="true" t="shared" si="410" ref="F731:L734">F732</f>
        <v>0</v>
      </c>
      <c r="G731" s="119">
        <f t="shared" si="410"/>
        <v>0</v>
      </c>
      <c r="H731" s="119">
        <f t="shared" si="410"/>
        <v>0</v>
      </c>
      <c r="I731" s="119">
        <f t="shared" si="410"/>
        <v>0</v>
      </c>
      <c r="J731" s="119">
        <f t="shared" si="410"/>
        <v>0</v>
      </c>
      <c r="K731" s="119">
        <f t="shared" si="410"/>
        <v>0</v>
      </c>
      <c r="L731" s="119">
        <f t="shared" si="410"/>
        <v>0</v>
      </c>
    </row>
    <row r="732" spans="1:12" ht="15.75">
      <c r="A732" s="172" t="s">
        <v>78</v>
      </c>
      <c r="B732" s="172"/>
      <c r="C732" s="172"/>
      <c r="D732" s="126" t="s">
        <v>459</v>
      </c>
      <c r="E732" s="126"/>
      <c r="F732" s="127">
        <f t="shared" si="410"/>
        <v>0</v>
      </c>
      <c r="G732" s="127">
        <f t="shared" si="410"/>
        <v>0</v>
      </c>
      <c r="H732" s="127">
        <f t="shared" si="410"/>
        <v>0</v>
      </c>
      <c r="I732" s="127">
        <f t="shared" si="410"/>
        <v>0</v>
      </c>
      <c r="J732" s="127">
        <f t="shared" si="410"/>
        <v>0</v>
      </c>
      <c r="K732" s="127">
        <f t="shared" si="410"/>
        <v>0</v>
      </c>
      <c r="L732" s="127">
        <f t="shared" si="410"/>
        <v>0</v>
      </c>
    </row>
    <row r="733" spans="1:12" ht="12.75" customHeight="1" outlineLevel="1">
      <c r="A733" s="92" t="s">
        <v>31</v>
      </c>
      <c r="B733" s="93">
        <v>710</v>
      </c>
      <c r="C733" s="92"/>
      <c r="D733" s="93"/>
      <c r="E733" s="91" t="s">
        <v>324</v>
      </c>
      <c r="F733" s="135">
        <f t="shared" si="410"/>
        <v>0</v>
      </c>
      <c r="G733" s="135">
        <f t="shared" si="410"/>
        <v>0</v>
      </c>
      <c r="H733" s="135">
        <f t="shared" si="410"/>
        <v>0</v>
      </c>
      <c r="I733" s="135">
        <f t="shared" si="410"/>
        <v>0</v>
      </c>
      <c r="J733" s="135">
        <f t="shared" si="410"/>
        <v>0</v>
      </c>
      <c r="K733" s="135">
        <f t="shared" si="410"/>
        <v>0</v>
      </c>
      <c r="L733" s="135">
        <f t="shared" si="410"/>
        <v>0</v>
      </c>
    </row>
    <row r="734" spans="1:12" ht="12.75" customHeight="1" outlineLevel="2">
      <c r="A734" s="83" t="s">
        <v>31</v>
      </c>
      <c r="B734" s="84"/>
      <c r="C734" s="83" t="s">
        <v>305</v>
      </c>
      <c r="D734" s="84"/>
      <c r="E734" s="132" t="s">
        <v>354</v>
      </c>
      <c r="F734" s="136">
        <f t="shared" si="410"/>
        <v>0</v>
      </c>
      <c r="G734" s="136">
        <f t="shared" si="410"/>
        <v>0</v>
      </c>
      <c r="H734" s="136">
        <f t="shared" si="410"/>
        <v>0</v>
      </c>
      <c r="I734" s="136">
        <f t="shared" si="410"/>
        <v>0</v>
      </c>
      <c r="J734" s="136">
        <f t="shared" si="410"/>
        <v>0</v>
      </c>
      <c r="K734" s="136">
        <f t="shared" si="410"/>
        <v>0</v>
      </c>
      <c r="L734" s="136">
        <f t="shared" si="410"/>
        <v>0</v>
      </c>
    </row>
    <row r="735" spans="1:12" ht="12.75" customHeight="1" hidden="1" outlineLevel="3">
      <c r="A735" s="29" t="s">
        <v>31</v>
      </c>
      <c r="B735" s="30"/>
      <c r="C735" s="30"/>
      <c r="D735" s="30">
        <v>713004</v>
      </c>
      <c r="E735" s="38" t="s">
        <v>406</v>
      </c>
      <c r="F735" s="128">
        <v>0</v>
      </c>
      <c r="G735" s="128">
        <v>0</v>
      </c>
      <c r="H735" s="128">
        <v>0</v>
      </c>
      <c r="I735" s="128">
        <v>0</v>
      </c>
      <c r="J735" s="128">
        <v>0</v>
      </c>
      <c r="K735" s="128">
        <v>0</v>
      </c>
      <c r="L735" s="128">
        <v>0</v>
      </c>
    </row>
    <row r="736" spans="1:12" ht="12.75" customHeight="1">
      <c r="A736" s="35"/>
      <c r="B736" s="15"/>
      <c r="C736" s="15"/>
      <c r="D736" s="15"/>
      <c r="E736" s="88"/>
      <c r="F736" s="129"/>
      <c r="G736" s="129"/>
      <c r="H736" s="129"/>
      <c r="I736" s="129"/>
      <c r="J736" s="129"/>
      <c r="K736" s="129"/>
      <c r="L736" s="129"/>
    </row>
    <row r="737" spans="1:12" ht="18.75">
      <c r="A737" s="171" t="s">
        <v>175</v>
      </c>
      <c r="B737" s="171"/>
      <c r="C737" s="171"/>
      <c r="D737" s="171"/>
      <c r="E737" s="171"/>
      <c r="F737" s="119">
        <f aca="true" t="shared" si="411" ref="F737:L738">F738</f>
        <v>344856.38999999996</v>
      </c>
      <c r="G737" s="119">
        <f t="shared" si="411"/>
        <v>19480.2</v>
      </c>
      <c r="H737" s="119">
        <f t="shared" si="411"/>
        <v>0</v>
      </c>
      <c r="I737" s="119">
        <f t="shared" si="411"/>
        <v>0</v>
      </c>
      <c r="J737" s="119">
        <f t="shared" si="411"/>
        <v>0</v>
      </c>
      <c r="K737" s="119">
        <f t="shared" si="411"/>
        <v>0</v>
      </c>
      <c r="L737" s="119">
        <f t="shared" si="411"/>
        <v>0</v>
      </c>
    </row>
    <row r="738" spans="1:12" ht="15.75">
      <c r="A738" s="186" t="s">
        <v>81</v>
      </c>
      <c r="B738" s="186"/>
      <c r="C738" s="186"/>
      <c r="D738" s="137" t="s">
        <v>28</v>
      </c>
      <c r="E738" s="137"/>
      <c r="F738" s="138">
        <f t="shared" si="411"/>
        <v>344856.38999999996</v>
      </c>
      <c r="G738" s="138">
        <f t="shared" si="411"/>
        <v>19480.2</v>
      </c>
      <c r="H738" s="138">
        <f t="shared" si="411"/>
        <v>0</v>
      </c>
      <c r="I738" s="138">
        <f t="shared" si="411"/>
        <v>0</v>
      </c>
      <c r="J738" s="138">
        <f t="shared" si="411"/>
        <v>0</v>
      </c>
      <c r="K738" s="138">
        <f t="shared" si="411"/>
        <v>0</v>
      </c>
      <c r="L738" s="138">
        <f t="shared" si="411"/>
        <v>0</v>
      </c>
    </row>
    <row r="739" spans="1:12" ht="12.75" customHeight="1" outlineLevel="1">
      <c r="A739" s="29" t="s">
        <v>48</v>
      </c>
      <c r="B739" s="30">
        <v>710</v>
      </c>
      <c r="C739" s="29"/>
      <c r="D739" s="30"/>
      <c r="E739" s="23" t="s">
        <v>324</v>
      </c>
      <c r="F739" s="128">
        <f aca="true" t="shared" si="412" ref="F739:L739">F740+F742+F745+F744</f>
        <v>344856.38999999996</v>
      </c>
      <c r="G739" s="128">
        <f t="shared" si="412"/>
        <v>19480.2</v>
      </c>
      <c r="H739" s="128">
        <f t="shared" si="412"/>
        <v>0</v>
      </c>
      <c r="I739" s="128">
        <f t="shared" si="412"/>
        <v>0</v>
      </c>
      <c r="J739" s="128">
        <f t="shared" si="412"/>
        <v>0</v>
      </c>
      <c r="K739" s="128">
        <f t="shared" si="412"/>
        <v>0</v>
      </c>
      <c r="L739" s="128">
        <f t="shared" si="412"/>
        <v>0</v>
      </c>
    </row>
    <row r="740" spans="1:12" ht="12.75" customHeight="1" outlineLevel="2">
      <c r="A740" s="29" t="s">
        <v>48</v>
      </c>
      <c r="B740" s="30"/>
      <c r="C740" s="29" t="s">
        <v>312</v>
      </c>
      <c r="D740" s="30"/>
      <c r="E740" s="38" t="s">
        <v>353</v>
      </c>
      <c r="F740" s="128">
        <f aca="true" t="shared" si="413" ref="F740:L740">F741</f>
        <v>4800</v>
      </c>
      <c r="G740" s="128">
        <f t="shared" si="413"/>
        <v>4807.2</v>
      </c>
      <c r="H740" s="128">
        <f t="shared" si="413"/>
        <v>0</v>
      </c>
      <c r="I740" s="128">
        <f t="shared" si="413"/>
        <v>0</v>
      </c>
      <c r="J740" s="128">
        <f t="shared" si="413"/>
        <v>0</v>
      </c>
      <c r="K740" s="128">
        <f t="shared" si="413"/>
        <v>0</v>
      </c>
      <c r="L740" s="128">
        <f t="shared" si="413"/>
        <v>0</v>
      </c>
    </row>
    <row r="741" spans="1:12" ht="12.75" customHeight="1" hidden="1" outlineLevel="3">
      <c r="A741" s="29" t="s">
        <v>48</v>
      </c>
      <c r="B741" s="30"/>
      <c r="C741" s="29"/>
      <c r="D741" s="30">
        <v>712001</v>
      </c>
      <c r="E741" s="38" t="s">
        <v>407</v>
      </c>
      <c r="F741" s="128">
        <v>4800</v>
      </c>
      <c r="G741" s="128">
        <f>4800+7.2</f>
        <v>4807.2</v>
      </c>
      <c r="H741" s="128">
        <v>0</v>
      </c>
      <c r="I741" s="128">
        <v>0</v>
      </c>
      <c r="J741" s="128">
        <v>0</v>
      </c>
      <c r="K741" s="128">
        <v>0</v>
      </c>
      <c r="L741" s="128">
        <v>0</v>
      </c>
    </row>
    <row r="742" spans="1:12" ht="12.75" customHeight="1" outlineLevel="2" collapsed="1">
      <c r="A742" s="29" t="s">
        <v>48</v>
      </c>
      <c r="B742" s="30"/>
      <c r="C742" s="30">
        <v>713</v>
      </c>
      <c r="D742" s="30"/>
      <c r="E742" s="111" t="s">
        <v>354</v>
      </c>
      <c r="F742" s="128">
        <f aca="true" t="shared" si="414" ref="F742:L742">SUM(F743:F743)</f>
        <v>4959.42</v>
      </c>
      <c r="G742" s="128">
        <f t="shared" si="414"/>
        <v>0</v>
      </c>
      <c r="H742" s="128">
        <f t="shared" si="414"/>
        <v>0</v>
      </c>
      <c r="I742" s="128">
        <f t="shared" si="414"/>
        <v>0</v>
      </c>
      <c r="J742" s="128">
        <f t="shared" si="414"/>
        <v>0</v>
      </c>
      <c r="K742" s="128">
        <f t="shared" si="414"/>
        <v>0</v>
      </c>
      <c r="L742" s="128">
        <f t="shared" si="414"/>
        <v>0</v>
      </c>
    </row>
    <row r="743" spans="1:12" ht="12.75" customHeight="1" hidden="1" outlineLevel="3">
      <c r="A743" s="29" t="s">
        <v>48</v>
      </c>
      <c r="B743" s="30"/>
      <c r="C743" s="29"/>
      <c r="D743" s="30">
        <v>713004</v>
      </c>
      <c r="E743" s="38" t="s">
        <v>408</v>
      </c>
      <c r="F743" s="128">
        <v>4959.42</v>
      </c>
      <c r="G743" s="128">
        <v>0</v>
      </c>
      <c r="H743" s="128">
        <v>0</v>
      </c>
      <c r="I743" s="128">
        <v>0</v>
      </c>
      <c r="J743" s="128">
        <v>0</v>
      </c>
      <c r="K743" s="128">
        <v>0</v>
      </c>
      <c r="L743" s="128">
        <v>0</v>
      </c>
    </row>
    <row r="744" spans="1:12" ht="12.75" customHeight="1" outlineLevel="2" collapsed="1">
      <c r="A744" s="29" t="s">
        <v>48</v>
      </c>
      <c r="B744" s="30"/>
      <c r="C744" s="29" t="s">
        <v>313</v>
      </c>
      <c r="D744" s="30"/>
      <c r="E744" s="38" t="s">
        <v>355</v>
      </c>
      <c r="F744" s="128">
        <v>28852.8</v>
      </c>
      <c r="G744" s="128">
        <v>14673</v>
      </c>
      <c r="H744" s="128">
        <v>0</v>
      </c>
      <c r="I744" s="128">
        <v>0</v>
      </c>
      <c r="J744" s="128">
        <v>0</v>
      </c>
      <c r="K744" s="128">
        <v>0</v>
      </c>
      <c r="L744" s="128">
        <v>0</v>
      </c>
    </row>
    <row r="745" spans="1:12" ht="12.75" customHeight="1" outlineLevel="2">
      <c r="A745" s="29" t="s">
        <v>48</v>
      </c>
      <c r="B745" s="30"/>
      <c r="C745" s="29" t="s">
        <v>303</v>
      </c>
      <c r="D745" s="30"/>
      <c r="E745" s="38" t="s">
        <v>351</v>
      </c>
      <c r="F745" s="128">
        <f aca="true" t="shared" si="415" ref="F745:L745">SUM(F746:F746)</f>
        <v>306244.17</v>
      </c>
      <c r="G745" s="128">
        <f t="shared" si="415"/>
        <v>0</v>
      </c>
      <c r="H745" s="128">
        <f t="shared" si="415"/>
        <v>0</v>
      </c>
      <c r="I745" s="128">
        <f t="shared" si="415"/>
        <v>0</v>
      </c>
      <c r="J745" s="128">
        <f t="shared" si="415"/>
        <v>0</v>
      </c>
      <c r="K745" s="128">
        <f t="shared" si="415"/>
        <v>0</v>
      </c>
      <c r="L745" s="128">
        <f t="shared" si="415"/>
        <v>0</v>
      </c>
    </row>
    <row r="746" spans="1:12" ht="12.75" customHeight="1" hidden="1" outlineLevel="3">
      <c r="A746" s="29" t="s">
        <v>48</v>
      </c>
      <c r="B746" s="30"/>
      <c r="C746" s="29"/>
      <c r="D746" s="30">
        <v>717003</v>
      </c>
      <c r="E746" s="38" t="s">
        <v>409</v>
      </c>
      <c r="F746" s="128">
        <v>306244.17</v>
      </c>
      <c r="G746" s="128">
        <v>0</v>
      </c>
      <c r="H746" s="128">
        <v>0</v>
      </c>
      <c r="I746" s="128">
        <v>0</v>
      </c>
      <c r="J746" s="128">
        <v>0</v>
      </c>
      <c r="K746" s="128">
        <v>0</v>
      </c>
      <c r="L746" s="128">
        <v>0</v>
      </c>
    </row>
    <row r="747" spans="1:12" ht="12.75" customHeight="1" hidden="1" outlineLevel="3">
      <c r="A747" s="35"/>
      <c r="B747" s="15"/>
      <c r="C747" s="35"/>
      <c r="D747" s="15"/>
      <c r="E747" s="88"/>
      <c r="F747" s="129"/>
      <c r="G747" s="129"/>
      <c r="H747" s="129"/>
      <c r="I747" s="129"/>
      <c r="J747" s="129"/>
      <c r="K747" s="129"/>
      <c r="L747" s="129"/>
    </row>
    <row r="748" spans="1:12" ht="18.75">
      <c r="A748" s="171" t="s">
        <v>173</v>
      </c>
      <c r="B748" s="171"/>
      <c r="C748" s="171"/>
      <c r="D748" s="171"/>
      <c r="E748" s="171"/>
      <c r="F748" s="119">
        <f aca="true" t="shared" si="416" ref="F748:L748">F749+F753</f>
        <v>0</v>
      </c>
      <c r="G748" s="119">
        <f t="shared" si="416"/>
        <v>0</v>
      </c>
      <c r="H748" s="119">
        <f aca="true" t="shared" si="417" ref="H748:I748">H749+H753</f>
        <v>6900</v>
      </c>
      <c r="I748" s="119">
        <f t="shared" si="417"/>
        <v>6900</v>
      </c>
      <c r="J748" s="119">
        <f t="shared" si="416"/>
        <v>13920</v>
      </c>
      <c r="K748" s="119">
        <f aca="true" t="shared" si="418" ref="K748">K749+K753</f>
        <v>27840</v>
      </c>
      <c r="L748" s="119">
        <f t="shared" si="416"/>
        <v>27840</v>
      </c>
    </row>
    <row r="749" spans="1:12" ht="15.75">
      <c r="A749" s="183" t="s">
        <v>82</v>
      </c>
      <c r="B749" s="183"/>
      <c r="C749" s="183"/>
      <c r="D749" s="108" t="s">
        <v>174</v>
      </c>
      <c r="E749" s="108"/>
      <c r="F749" s="110">
        <f aca="true" t="shared" si="419" ref="F749:L751">F750</f>
        <v>0</v>
      </c>
      <c r="G749" s="110">
        <f t="shared" si="419"/>
        <v>0</v>
      </c>
      <c r="H749" s="110">
        <f t="shared" si="419"/>
        <v>5200</v>
      </c>
      <c r="I749" s="110">
        <f t="shared" si="419"/>
        <v>5200</v>
      </c>
      <c r="J749" s="110">
        <f t="shared" si="419"/>
        <v>0</v>
      </c>
      <c r="K749" s="110">
        <f t="shared" si="419"/>
        <v>0</v>
      </c>
      <c r="L749" s="110">
        <f t="shared" si="419"/>
        <v>0</v>
      </c>
    </row>
    <row r="750" spans="1:12" ht="12.75" outlineLevel="1">
      <c r="A750" s="24" t="s">
        <v>94</v>
      </c>
      <c r="B750" s="25">
        <v>710</v>
      </c>
      <c r="C750" s="24"/>
      <c r="D750" s="25"/>
      <c r="E750" s="23" t="s">
        <v>324</v>
      </c>
      <c r="F750" s="112">
        <f t="shared" si="419"/>
        <v>0</v>
      </c>
      <c r="G750" s="112">
        <f t="shared" si="419"/>
        <v>0</v>
      </c>
      <c r="H750" s="112">
        <f t="shared" si="419"/>
        <v>5200</v>
      </c>
      <c r="I750" s="112">
        <f t="shared" si="419"/>
        <v>5200</v>
      </c>
      <c r="J750" s="112">
        <f t="shared" si="419"/>
        <v>0</v>
      </c>
      <c r="K750" s="112">
        <f t="shared" si="419"/>
        <v>0</v>
      </c>
      <c r="L750" s="112">
        <f t="shared" si="419"/>
        <v>0</v>
      </c>
    </row>
    <row r="751" spans="1:12" ht="12.75" outlineLevel="2">
      <c r="A751" s="24" t="s">
        <v>94</v>
      </c>
      <c r="B751" s="25"/>
      <c r="C751" s="25">
        <v>713</v>
      </c>
      <c r="D751" s="25"/>
      <c r="E751" s="111" t="s">
        <v>354</v>
      </c>
      <c r="F751" s="112">
        <f t="shared" si="419"/>
        <v>0</v>
      </c>
      <c r="G751" s="112">
        <f t="shared" si="419"/>
        <v>0</v>
      </c>
      <c r="H751" s="112">
        <f t="shared" si="419"/>
        <v>5200</v>
      </c>
      <c r="I751" s="112">
        <f t="shared" si="419"/>
        <v>5200</v>
      </c>
      <c r="J751" s="112">
        <f t="shared" si="419"/>
        <v>0</v>
      </c>
      <c r="K751" s="112">
        <f t="shared" si="419"/>
        <v>0</v>
      </c>
      <c r="L751" s="112">
        <f t="shared" si="419"/>
        <v>0</v>
      </c>
    </row>
    <row r="752" spans="1:12" ht="12.75" hidden="1" outlineLevel="3" collapsed="1">
      <c r="A752" s="24" t="s">
        <v>94</v>
      </c>
      <c r="B752" s="25"/>
      <c r="C752" s="25"/>
      <c r="D752" s="25">
        <v>713004</v>
      </c>
      <c r="E752" s="111" t="s">
        <v>443</v>
      </c>
      <c r="F752" s="112">
        <v>0</v>
      </c>
      <c r="G752" s="112">
        <v>0</v>
      </c>
      <c r="H752" s="112">
        <v>5200</v>
      </c>
      <c r="I752" s="112">
        <v>5200</v>
      </c>
      <c r="J752" s="112">
        <v>0</v>
      </c>
      <c r="K752" s="112">
        <v>0</v>
      </c>
      <c r="L752" s="112">
        <v>0</v>
      </c>
    </row>
    <row r="753" spans="1:12" ht="15.75">
      <c r="A753" s="182" t="s">
        <v>249</v>
      </c>
      <c r="B753" s="182"/>
      <c r="C753" s="182"/>
      <c r="D753" s="108" t="s">
        <v>14</v>
      </c>
      <c r="E753" s="108"/>
      <c r="F753" s="110">
        <f aca="true" t="shared" si="420" ref="F753:L754">F754</f>
        <v>0</v>
      </c>
      <c r="G753" s="110">
        <f t="shared" si="420"/>
        <v>0</v>
      </c>
      <c r="H753" s="110">
        <f t="shared" si="420"/>
        <v>1700</v>
      </c>
      <c r="I753" s="110">
        <f t="shared" si="420"/>
        <v>1700</v>
      </c>
      <c r="J753" s="110">
        <f t="shared" si="420"/>
        <v>13920</v>
      </c>
      <c r="K753" s="110">
        <f t="shared" si="420"/>
        <v>27840</v>
      </c>
      <c r="L753" s="110">
        <f t="shared" si="420"/>
        <v>27840</v>
      </c>
    </row>
    <row r="754" spans="1:12" ht="12.75" outlineLevel="1">
      <c r="A754" s="24" t="s">
        <v>103</v>
      </c>
      <c r="B754" s="25">
        <v>710</v>
      </c>
      <c r="C754" s="24"/>
      <c r="D754" s="25"/>
      <c r="E754" s="23" t="s">
        <v>324</v>
      </c>
      <c r="F754" s="112">
        <f t="shared" si="420"/>
        <v>0</v>
      </c>
      <c r="G754" s="112">
        <f t="shared" si="420"/>
        <v>0</v>
      </c>
      <c r="H754" s="112">
        <f t="shared" si="420"/>
        <v>1700</v>
      </c>
      <c r="I754" s="112">
        <f t="shared" si="420"/>
        <v>1700</v>
      </c>
      <c r="J754" s="112">
        <f t="shared" si="420"/>
        <v>13920</v>
      </c>
      <c r="K754" s="112">
        <f t="shared" si="420"/>
        <v>27840</v>
      </c>
      <c r="L754" s="112">
        <f t="shared" si="420"/>
        <v>27840</v>
      </c>
    </row>
    <row r="755" spans="1:12" ht="12.75" outlineLevel="2">
      <c r="A755" s="24" t="s">
        <v>103</v>
      </c>
      <c r="B755" s="25"/>
      <c r="C755" s="25">
        <v>717</v>
      </c>
      <c r="D755" s="25"/>
      <c r="E755" s="38" t="s">
        <v>351</v>
      </c>
      <c r="F755" s="112">
        <f>SUM(F756:F757)</f>
        <v>0</v>
      </c>
      <c r="G755" s="112">
        <f aca="true" t="shared" si="421" ref="G755:I755">SUM(G756:G757)</f>
        <v>0</v>
      </c>
      <c r="H755" s="112">
        <f t="shared" si="421"/>
        <v>1700</v>
      </c>
      <c r="I755" s="112">
        <f t="shared" si="421"/>
        <v>1700</v>
      </c>
      <c r="J755" s="112">
        <f aca="true" t="shared" si="422" ref="J755">SUM(J756:J757)</f>
        <v>13920</v>
      </c>
      <c r="K755" s="112">
        <f aca="true" t="shared" si="423" ref="K755">SUM(K756:K757)</f>
        <v>27840</v>
      </c>
      <c r="L755" s="112">
        <f aca="true" t="shared" si="424" ref="L755">SUM(L756:L757)</f>
        <v>27840</v>
      </c>
    </row>
    <row r="756" spans="1:12" ht="12.75" hidden="1" outlineLevel="3">
      <c r="A756" s="24" t="s">
        <v>103</v>
      </c>
      <c r="B756" s="25"/>
      <c r="C756" s="24"/>
      <c r="D756" s="25">
        <v>717001</v>
      </c>
      <c r="E756" s="111" t="s">
        <v>448</v>
      </c>
      <c r="F756" s="112">
        <v>0</v>
      </c>
      <c r="G756" s="112">
        <v>0</v>
      </c>
      <c r="H756" s="112">
        <v>1700</v>
      </c>
      <c r="I756" s="112">
        <v>1700</v>
      </c>
      <c r="J756" s="112">
        <v>0</v>
      </c>
      <c r="K756" s="112">
        <v>0</v>
      </c>
      <c r="L756" s="112">
        <v>0</v>
      </c>
    </row>
    <row r="757" spans="1:12" ht="12.75" hidden="1" outlineLevel="3">
      <c r="A757" s="24" t="s">
        <v>103</v>
      </c>
      <c r="B757" s="25"/>
      <c r="C757" s="24"/>
      <c r="D757" s="25">
        <v>717001</v>
      </c>
      <c r="E757" s="111" t="s">
        <v>518</v>
      </c>
      <c r="F757" s="112">
        <v>0</v>
      </c>
      <c r="G757" s="112">
        <v>0</v>
      </c>
      <c r="H757" s="112">
        <v>0</v>
      </c>
      <c r="I757" s="112">
        <v>0</v>
      </c>
      <c r="J757" s="112">
        <v>13920</v>
      </c>
      <c r="K757" s="112">
        <v>27840</v>
      </c>
      <c r="L757" s="112">
        <v>27840</v>
      </c>
    </row>
    <row r="758" spans="1:12" ht="12.75">
      <c r="A758" s="88"/>
      <c r="B758" s="117"/>
      <c r="C758" s="117"/>
      <c r="D758" s="117"/>
      <c r="E758" s="117"/>
      <c r="F758" s="123"/>
      <c r="G758" s="123"/>
      <c r="H758" s="123"/>
      <c r="I758" s="123"/>
      <c r="J758" s="123"/>
      <c r="K758" s="123"/>
      <c r="L758" s="123"/>
    </row>
    <row r="759" spans="1:12" ht="18.75">
      <c r="A759" s="184" t="s">
        <v>57</v>
      </c>
      <c r="B759" s="184"/>
      <c r="C759" s="184"/>
      <c r="D759" s="184"/>
      <c r="E759" s="184"/>
      <c r="F759" s="76">
        <f aca="true" t="shared" si="425" ref="F759:I759">F636+F641+F664+F678+F700+F722+F731+F737+F748</f>
        <v>653401.6799999999</v>
      </c>
      <c r="G759" s="76">
        <f t="shared" si="425"/>
        <v>463115.69999999995</v>
      </c>
      <c r="H759" s="76">
        <f t="shared" si="425"/>
        <v>116750</v>
      </c>
      <c r="I759" s="76">
        <f t="shared" si="425"/>
        <v>554230</v>
      </c>
      <c r="J759" s="76">
        <f aca="true" t="shared" si="426" ref="J759:L759">J636+J641+J664+J678+J700+J722+J731+J737+J748</f>
        <v>1542170</v>
      </c>
      <c r="K759" s="76">
        <f t="shared" si="426"/>
        <v>94590</v>
      </c>
      <c r="L759" s="76">
        <f t="shared" si="426"/>
        <v>77690</v>
      </c>
    </row>
    <row r="760" spans="1:12" ht="12.75">
      <c r="A760" s="117"/>
      <c r="B760" s="117"/>
      <c r="C760" s="117"/>
      <c r="D760" s="117"/>
      <c r="E760" s="117"/>
      <c r="F760" s="123"/>
      <c r="G760" s="123"/>
      <c r="H760" s="123"/>
      <c r="I760" s="123"/>
      <c r="J760" s="123"/>
      <c r="K760" s="123"/>
      <c r="L760" s="123"/>
    </row>
    <row r="761" spans="1:12" ht="30" customHeight="1">
      <c r="A761" s="185" t="s">
        <v>30</v>
      </c>
      <c r="B761" s="185"/>
      <c r="C761" s="185"/>
      <c r="D761" s="185"/>
      <c r="E761" s="185"/>
      <c r="F761" s="11" t="s">
        <v>109</v>
      </c>
      <c r="G761" s="11" t="s">
        <v>466</v>
      </c>
      <c r="H761" s="11" t="s">
        <v>467</v>
      </c>
      <c r="I761" s="11" t="s">
        <v>468</v>
      </c>
      <c r="J761" s="11" t="s">
        <v>106</v>
      </c>
      <c r="K761" s="11" t="s">
        <v>108</v>
      </c>
      <c r="L761" s="11" t="s">
        <v>469</v>
      </c>
    </row>
    <row r="762" spans="1:12" ht="15" customHeight="1">
      <c r="A762" s="81"/>
      <c r="B762" s="81"/>
      <c r="C762" s="81"/>
      <c r="D762" s="81"/>
      <c r="E762" s="81"/>
      <c r="F762" s="77"/>
      <c r="G762" s="77"/>
      <c r="H762" s="77"/>
      <c r="I762" s="77"/>
      <c r="J762" s="77"/>
      <c r="K762" s="77"/>
      <c r="L762" s="77"/>
    </row>
    <row r="763" spans="1:12" ht="18.75">
      <c r="A763" s="171" t="s">
        <v>175</v>
      </c>
      <c r="B763" s="171"/>
      <c r="C763" s="171"/>
      <c r="D763" s="171"/>
      <c r="E763" s="171"/>
      <c r="F763" s="139">
        <f aca="true" t="shared" si="427" ref="F763:L765">F764</f>
        <v>54302.09</v>
      </c>
      <c r="G763" s="139">
        <f t="shared" si="427"/>
        <v>59797.09</v>
      </c>
      <c r="H763" s="139">
        <f t="shared" si="427"/>
        <v>30500</v>
      </c>
      <c r="I763" s="139">
        <f t="shared" si="427"/>
        <v>30269</v>
      </c>
      <c r="J763" s="139">
        <f t="shared" si="427"/>
        <v>316176</v>
      </c>
      <c r="K763" s="139">
        <f t="shared" si="427"/>
        <v>90000</v>
      </c>
      <c r="L763" s="139">
        <f t="shared" si="427"/>
        <v>90000</v>
      </c>
    </row>
    <row r="764" spans="1:12" ht="15.75">
      <c r="A764" s="172" t="s">
        <v>81</v>
      </c>
      <c r="B764" s="172"/>
      <c r="C764" s="172"/>
      <c r="D764" s="126" t="s">
        <v>28</v>
      </c>
      <c r="E764" s="126"/>
      <c r="F764" s="140">
        <f t="shared" si="427"/>
        <v>54302.09</v>
      </c>
      <c r="G764" s="140">
        <f t="shared" si="427"/>
        <v>59797.09</v>
      </c>
      <c r="H764" s="140">
        <f t="shared" si="427"/>
        <v>30500</v>
      </c>
      <c r="I764" s="140">
        <f t="shared" si="427"/>
        <v>30269</v>
      </c>
      <c r="J764" s="140">
        <f t="shared" si="427"/>
        <v>316176</v>
      </c>
      <c r="K764" s="140">
        <f t="shared" si="427"/>
        <v>90000</v>
      </c>
      <c r="L764" s="140">
        <f t="shared" si="427"/>
        <v>90000</v>
      </c>
    </row>
    <row r="765" spans="1:12" s="15" customFormat="1" ht="12.75" customHeight="1" outlineLevel="1">
      <c r="A765" s="29" t="s">
        <v>105</v>
      </c>
      <c r="B765" s="30">
        <v>820</v>
      </c>
      <c r="C765" s="30"/>
      <c r="D765" s="30"/>
      <c r="E765" s="39" t="s">
        <v>325</v>
      </c>
      <c r="F765" s="82">
        <f t="shared" si="427"/>
        <v>54302.09</v>
      </c>
      <c r="G765" s="82">
        <f t="shared" si="427"/>
        <v>59797.09</v>
      </c>
      <c r="H765" s="82">
        <f t="shared" si="427"/>
        <v>30500</v>
      </c>
      <c r="I765" s="82">
        <f t="shared" si="427"/>
        <v>30269</v>
      </c>
      <c r="J765" s="82">
        <f t="shared" si="427"/>
        <v>316176</v>
      </c>
      <c r="K765" s="82">
        <f t="shared" si="427"/>
        <v>90000</v>
      </c>
      <c r="L765" s="82">
        <f t="shared" si="427"/>
        <v>90000</v>
      </c>
    </row>
    <row r="766" spans="1:12" s="15" customFormat="1" ht="12.75" customHeight="1" outlineLevel="2">
      <c r="A766" s="29" t="s">
        <v>105</v>
      </c>
      <c r="B766" s="30"/>
      <c r="C766" s="29" t="s">
        <v>259</v>
      </c>
      <c r="D766" s="30"/>
      <c r="E766" s="39" t="s">
        <v>356</v>
      </c>
      <c r="F766" s="82">
        <f>SUM(F767:F769)</f>
        <v>54302.09</v>
      </c>
      <c r="G766" s="82">
        <f aca="true" t="shared" si="428" ref="G766:L766">SUM(G767:G769)</f>
        <v>59797.09</v>
      </c>
      <c r="H766" s="82">
        <f aca="true" t="shared" si="429" ref="H766:I766">SUM(H767:H769)</f>
        <v>30500</v>
      </c>
      <c r="I766" s="82">
        <f t="shared" si="429"/>
        <v>30269</v>
      </c>
      <c r="J766" s="82">
        <f t="shared" si="428"/>
        <v>316176</v>
      </c>
      <c r="K766" s="82">
        <f aca="true" t="shared" si="430" ref="K766">SUM(K767:K769)</f>
        <v>90000</v>
      </c>
      <c r="L766" s="82">
        <f t="shared" si="428"/>
        <v>90000</v>
      </c>
    </row>
    <row r="767" spans="1:12" s="15" customFormat="1" ht="12.75" customHeight="1" hidden="1" outlineLevel="3">
      <c r="A767" s="29" t="s">
        <v>105</v>
      </c>
      <c r="B767" s="30"/>
      <c r="C767" s="29"/>
      <c r="D767" s="30">
        <v>821005</v>
      </c>
      <c r="E767" s="39" t="s">
        <v>493</v>
      </c>
      <c r="F767" s="82">
        <v>9000</v>
      </c>
      <c r="G767" s="82">
        <v>12000</v>
      </c>
      <c r="H767" s="82">
        <v>12000</v>
      </c>
      <c r="I767" s="82">
        <v>12000</v>
      </c>
      <c r="J767" s="82">
        <v>256176</v>
      </c>
      <c r="K767" s="82">
        <v>0</v>
      </c>
      <c r="L767" s="82">
        <v>0</v>
      </c>
    </row>
    <row r="768" spans="1:12" s="15" customFormat="1" ht="12.75" customHeight="1" hidden="1" outlineLevel="3">
      <c r="A768" s="29" t="s">
        <v>105</v>
      </c>
      <c r="B768" s="30"/>
      <c r="C768" s="29"/>
      <c r="D768" s="30">
        <v>821005</v>
      </c>
      <c r="E768" s="39" t="s">
        <v>492</v>
      </c>
      <c r="F768" s="82">
        <v>0</v>
      </c>
      <c r="G768" s="82">
        <v>0</v>
      </c>
      <c r="H768" s="82">
        <v>0</v>
      </c>
      <c r="I768" s="82">
        <v>0</v>
      </c>
      <c r="J768" s="82">
        <v>60000</v>
      </c>
      <c r="K768" s="82">
        <v>90000</v>
      </c>
      <c r="L768" s="82">
        <v>90000</v>
      </c>
    </row>
    <row r="769" spans="1:12" s="15" customFormat="1" ht="12.75" customHeight="1" hidden="1" outlineLevel="3">
      <c r="A769" s="29" t="s">
        <v>105</v>
      </c>
      <c r="B769" s="30"/>
      <c r="C769" s="29"/>
      <c r="D769" s="30">
        <v>821005</v>
      </c>
      <c r="E769" s="39" t="s">
        <v>494</v>
      </c>
      <c r="F769" s="82">
        <v>45302.09</v>
      </c>
      <c r="G769" s="82">
        <v>47797.09</v>
      </c>
      <c r="H769" s="82">
        <v>18500</v>
      </c>
      <c r="I769" s="82">
        <v>18269</v>
      </c>
      <c r="J769" s="82">
        <v>0</v>
      </c>
      <c r="K769" s="82">
        <v>0</v>
      </c>
      <c r="L769" s="82">
        <v>0</v>
      </c>
    </row>
    <row r="770" spans="1:12" s="15" customFormat="1" ht="12.75" customHeight="1">
      <c r="A770" s="35"/>
      <c r="C770" s="35"/>
      <c r="F770" s="85"/>
      <c r="G770" s="85"/>
      <c r="H770" s="85"/>
      <c r="I770" s="85"/>
      <c r="J770" s="85"/>
      <c r="K770" s="85"/>
      <c r="L770" s="85"/>
    </row>
    <row r="771" spans="1:12" s="17" customFormat="1" ht="18.75" customHeight="1">
      <c r="A771" s="187" t="s">
        <v>258</v>
      </c>
      <c r="B771" s="187"/>
      <c r="C771" s="187"/>
      <c r="D771" s="187"/>
      <c r="E771" s="187"/>
      <c r="F771" s="78">
        <f aca="true" t="shared" si="431" ref="F771:L771">F763</f>
        <v>54302.09</v>
      </c>
      <c r="G771" s="78">
        <f t="shared" si="431"/>
        <v>59797.09</v>
      </c>
      <c r="H771" s="78">
        <f aca="true" t="shared" si="432" ref="H771:I771">H763</f>
        <v>30500</v>
      </c>
      <c r="I771" s="78">
        <f t="shared" si="432"/>
        <v>30269</v>
      </c>
      <c r="J771" s="78">
        <f t="shared" si="431"/>
        <v>316176</v>
      </c>
      <c r="K771" s="78">
        <f aca="true" t="shared" si="433" ref="K771">K763</f>
        <v>90000</v>
      </c>
      <c r="L771" s="78">
        <f t="shared" si="431"/>
        <v>90000</v>
      </c>
    </row>
    <row r="772" spans="1:12" s="16" customFormat="1" ht="15" customHeight="1">
      <c r="A772" s="88"/>
      <c r="B772" s="117"/>
      <c r="C772" s="117"/>
      <c r="D772" s="117"/>
      <c r="E772" s="117"/>
      <c r="F772" s="123"/>
      <c r="G772" s="123"/>
      <c r="H772" s="123"/>
      <c r="I772" s="123"/>
      <c r="J772" s="123"/>
      <c r="K772" s="123"/>
      <c r="L772" s="123"/>
    </row>
    <row r="773" spans="1:12" s="16" customFormat="1" ht="15" customHeight="1">
      <c r="A773" s="88"/>
      <c r="B773" s="88"/>
      <c r="C773" s="88"/>
      <c r="D773" s="141"/>
      <c r="E773" s="142"/>
      <c r="F773" s="143"/>
      <c r="G773" s="129"/>
      <c r="H773" s="129"/>
      <c r="I773" s="129"/>
      <c r="J773" s="129"/>
      <c r="K773" s="129"/>
      <c r="L773" s="129"/>
    </row>
    <row r="774" spans="1:12" s="16" customFormat="1" ht="19.5" customHeight="1">
      <c r="A774" s="176" t="s">
        <v>90</v>
      </c>
      <c r="B774" s="177"/>
      <c r="C774" s="177"/>
      <c r="D774" s="177"/>
      <c r="E774" s="178"/>
      <c r="F774" s="144">
        <f aca="true" t="shared" si="434" ref="F774:L774">F632+F759</f>
        <v>1858241.93</v>
      </c>
      <c r="G774" s="144">
        <f t="shared" si="434"/>
        <v>1975810.23</v>
      </c>
      <c r="H774" s="144">
        <f t="shared" si="434"/>
        <v>2031450</v>
      </c>
      <c r="I774" s="144">
        <f t="shared" si="434"/>
        <v>2368049.2199999997</v>
      </c>
      <c r="J774" s="144">
        <f t="shared" si="434"/>
        <v>3105945</v>
      </c>
      <c r="K774" s="144">
        <f t="shared" si="434"/>
        <v>1665667</v>
      </c>
      <c r="L774" s="144">
        <f t="shared" si="434"/>
        <v>1689812</v>
      </c>
    </row>
    <row r="775" spans="1:12" s="16" customFormat="1" ht="15" customHeight="1">
      <c r="A775" s="88"/>
      <c r="B775" s="117"/>
      <c r="C775" s="117"/>
      <c r="D775" s="117"/>
      <c r="E775" s="117"/>
      <c r="F775" s="123"/>
      <c r="G775" s="123"/>
      <c r="H775" s="123"/>
      <c r="I775" s="123"/>
      <c r="J775" s="123"/>
      <c r="K775" s="123"/>
      <c r="L775" s="123"/>
    </row>
    <row r="776" spans="1:12" ht="30" customHeight="1">
      <c r="A776" s="170" t="s">
        <v>83</v>
      </c>
      <c r="B776" s="170"/>
      <c r="C776" s="170"/>
      <c r="D776" s="170"/>
      <c r="E776" s="170"/>
      <c r="F776" s="157" t="s">
        <v>109</v>
      </c>
      <c r="G776" s="157" t="s">
        <v>466</v>
      </c>
      <c r="H776" s="157" t="s">
        <v>467</v>
      </c>
      <c r="I776" s="157" t="s">
        <v>468</v>
      </c>
      <c r="J776" s="157" t="s">
        <v>106</v>
      </c>
      <c r="K776" s="157" t="s">
        <v>108</v>
      </c>
      <c r="L776" s="157" t="s">
        <v>469</v>
      </c>
    </row>
    <row r="777" spans="1:12" s="17" customFormat="1" ht="18.75" customHeight="1">
      <c r="A777" s="168" t="s">
        <v>59</v>
      </c>
      <c r="B777" s="168"/>
      <c r="C777" s="168"/>
      <c r="D777" s="168"/>
      <c r="E777" s="168"/>
      <c r="F777" s="62">
        <f>Príjmy!F115</f>
        <v>1535574.2599999998</v>
      </c>
      <c r="G777" s="62">
        <f>Príjmy!G115</f>
        <v>1867057.46</v>
      </c>
      <c r="H777" s="62">
        <f>Príjmy!H115</f>
        <v>2064160</v>
      </c>
      <c r="I777" s="62">
        <f>Príjmy!I115</f>
        <v>2463812</v>
      </c>
      <c r="J777" s="62">
        <f>Príjmy!J115</f>
        <v>2753660</v>
      </c>
      <c r="K777" s="62">
        <f>Príjmy!K115</f>
        <v>2810860</v>
      </c>
      <c r="L777" s="62">
        <f>Príjmy!L115</f>
        <v>2947010</v>
      </c>
    </row>
    <row r="778" spans="1:12" s="16" customFormat="1" ht="18.75" customHeight="1">
      <c r="A778" s="168" t="s">
        <v>60</v>
      </c>
      <c r="B778" s="168"/>
      <c r="C778" s="168"/>
      <c r="D778" s="168"/>
      <c r="E778" s="168"/>
      <c r="F778" s="62">
        <f>Príjmy!F116</f>
        <v>759902.39</v>
      </c>
      <c r="G778" s="62">
        <f>Príjmy!G116</f>
        <v>1722</v>
      </c>
      <c r="H778" s="62">
        <f>Príjmy!H116</f>
        <v>1000</v>
      </c>
      <c r="I778" s="62">
        <f>Príjmy!I116</f>
        <v>0</v>
      </c>
      <c r="J778" s="62">
        <f>Príjmy!J116</f>
        <v>323760</v>
      </c>
      <c r="K778" s="62">
        <f>Príjmy!K116</f>
        <v>1000</v>
      </c>
      <c r="L778" s="62">
        <f>Príjmy!L116</f>
        <v>1000</v>
      </c>
    </row>
    <row r="779" spans="1:12" s="16" customFormat="1" ht="18.75" customHeight="1">
      <c r="A779" s="168" t="s">
        <v>7</v>
      </c>
      <c r="B779" s="168"/>
      <c r="C779" s="168"/>
      <c r="D779" s="168"/>
      <c r="E779" s="168"/>
      <c r="F779" s="62">
        <f>Príjmy!F117</f>
        <v>103516</v>
      </c>
      <c r="G779" s="62">
        <f>Príjmy!G117</f>
        <v>169080</v>
      </c>
      <c r="H779" s="62">
        <f>Príjmy!H117</f>
        <v>0</v>
      </c>
      <c r="I779" s="62">
        <f>Príjmy!I117</f>
        <v>110000</v>
      </c>
      <c r="J779" s="62">
        <f>Príjmy!J117</f>
        <v>1040000</v>
      </c>
      <c r="K779" s="62">
        <f>Príjmy!K117</f>
        <v>0</v>
      </c>
      <c r="L779" s="62">
        <f>Príjmy!L117</f>
        <v>0</v>
      </c>
    </row>
    <row r="780" spans="1:12" s="16" customFormat="1" ht="18.75" customHeight="1">
      <c r="A780" s="169" t="s">
        <v>61</v>
      </c>
      <c r="B780" s="169"/>
      <c r="C780" s="169"/>
      <c r="D780" s="169"/>
      <c r="E780" s="169"/>
      <c r="F780" s="79">
        <f aca="true" t="shared" si="435" ref="F780:L780">SUM(F777:F779)</f>
        <v>2398992.65</v>
      </c>
      <c r="G780" s="79">
        <f t="shared" si="435"/>
        <v>2037859.46</v>
      </c>
      <c r="H780" s="79">
        <f aca="true" t="shared" si="436" ref="H780:I780">SUM(H777:H779)</f>
        <v>2065160</v>
      </c>
      <c r="I780" s="79">
        <f t="shared" si="436"/>
        <v>2573812</v>
      </c>
      <c r="J780" s="79">
        <f t="shared" si="435"/>
        <v>4117420</v>
      </c>
      <c r="K780" s="79">
        <f aca="true" t="shared" si="437" ref="K780">SUM(K777:K779)</f>
        <v>2811860</v>
      </c>
      <c r="L780" s="79">
        <f t="shared" si="435"/>
        <v>2948010</v>
      </c>
    </row>
    <row r="781" spans="1:12" s="16" customFormat="1" ht="15" customHeight="1">
      <c r="A781" s="117"/>
      <c r="B781" s="117"/>
      <c r="C781" s="117"/>
      <c r="D781" s="117"/>
      <c r="E781" s="117"/>
      <c r="F781" s="117"/>
      <c r="G781" s="117"/>
      <c r="H781" s="117"/>
      <c r="I781" s="117"/>
      <c r="J781" s="117"/>
      <c r="K781" s="117"/>
      <c r="L781" s="117"/>
    </row>
    <row r="782" spans="1:12" ht="30" customHeight="1">
      <c r="A782" s="170" t="s">
        <v>84</v>
      </c>
      <c r="B782" s="170"/>
      <c r="C782" s="170"/>
      <c r="D782" s="170"/>
      <c r="E782" s="170"/>
      <c r="F782" s="157" t="s">
        <v>109</v>
      </c>
      <c r="G782" s="157" t="s">
        <v>466</v>
      </c>
      <c r="H782" s="157" t="s">
        <v>467</v>
      </c>
      <c r="I782" s="157" t="s">
        <v>468</v>
      </c>
      <c r="J782" s="157" t="s">
        <v>106</v>
      </c>
      <c r="K782" s="157" t="s">
        <v>108</v>
      </c>
      <c r="L782" s="157" t="s">
        <v>469</v>
      </c>
    </row>
    <row r="783" spans="1:12" s="17" customFormat="1" ht="18.75" customHeight="1">
      <c r="A783" s="168" t="s">
        <v>56</v>
      </c>
      <c r="B783" s="168"/>
      <c r="C783" s="168"/>
      <c r="D783" s="168"/>
      <c r="E783" s="168"/>
      <c r="F783" s="62">
        <f aca="true" t="shared" si="438" ref="F783:L783">F632</f>
        <v>1204840.25</v>
      </c>
      <c r="G783" s="62">
        <f t="shared" si="438"/>
        <v>1512694.53</v>
      </c>
      <c r="H783" s="62">
        <f t="shared" si="438"/>
        <v>1914700</v>
      </c>
      <c r="I783" s="62">
        <f t="shared" si="438"/>
        <v>1813819.22</v>
      </c>
      <c r="J783" s="62">
        <f t="shared" si="438"/>
        <v>1563775</v>
      </c>
      <c r="K783" s="62">
        <f t="shared" si="438"/>
        <v>1571077</v>
      </c>
      <c r="L783" s="62">
        <f t="shared" si="438"/>
        <v>1612122</v>
      </c>
    </row>
    <row r="784" spans="1:12" s="17" customFormat="1" ht="18.75" customHeight="1">
      <c r="A784" s="173" t="s">
        <v>506</v>
      </c>
      <c r="B784" s="174"/>
      <c r="C784" s="174"/>
      <c r="D784" s="174"/>
      <c r="E784" s="175"/>
      <c r="F784" s="62">
        <v>0</v>
      </c>
      <c r="G784" s="62">
        <v>0</v>
      </c>
      <c r="H784" s="62">
        <v>0</v>
      </c>
      <c r="I784" s="62">
        <v>138090</v>
      </c>
      <c r="J784" s="62">
        <f>Príjmy!J71+Príjmy!J74</f>
        <v>515000</v>
      </c>
      <c r="K784" s="62">
        <f>Príjmy!K71+Príjmy!K74</f>
        <v>571000</v>
      </c>
      <c r="L784" s="62">
        <f>Príjmy!L71+Príjmy!L74</f>
        <v>602000</v>
      </c>
    </row>
    <row r="785" spans="1:12" s="17" customFormat="1" ht="18.75" customHeight="1">
      <c r="A785" s="173" t="s">
        <v>507</v>
      </c>
      <c r="B785" s="174"/>
      <c r="C785" s="174"/>
      <c r="D785" s="174"/>
      <c r="E785" s="175"/>
      <c r="F785" s="62">
        <v>0</v>
      </c>
      <c r="G785" s="62">
        <v>0</v>
      </c>
      <c r="H785" s="62">
        <v>0</v>
      </c>
      <c r="I785" s="62">
        <v>33100</v>
      </c>
      <c r="J785" s="62">
        <f>'Výdavky ZŠ'!J55-Príjmy!J74-'Príjmy ZŠ'!J8</f>
        <v>117450</v>
      </c>
      <c r="K785" s="62">
        <f>'Výdavky ZŠ'!K55-Príjmy!K74-'Príjmy ZŠ'!K8</f>
        <v>122936</v>
      </c>
      <c r="L785" s="62">
        <f>'Výdavky ZŠ'!L55-Príjmy!L74-'Príjmy ZŠ'!L8</f>
        <v>128565</v>
      </c>
    </row>
    <row r="786" spans="1:12" s="17" customFormat="1" ht="18.75" customHeight="1">
      <c r="A786" s="173" t="s">
        <v>508</v>
      </c>
      <c r="B786" s="174"/>
      <c r="C786" s="174"/>
      <c r="D786" s="174"/>
      <c r="E786" s="175"/>
      <c r="F786" s="62">
        <v>0</v>
      </c>
      <c r="G786" s="62">
        <v>0</v>
      </c>
      <c r="H786" s="62">
        <v>0</v>
      </c>
      <c r="I786" s="62">
        <v>0</v>
      </c>
      <c r="J786" s="62">
        <f>'Príjmy ZŠ'!J14</f>
        <v>19010</v>
      </c>
      <c r="K786" s="62">
        <f>'Príjmy ZŠ'!K14</f>
        <v>20010</v>
      </c>
      <c r="L786" s="62">
        <f>'Príjmy ZŠ'!L14</f>
        <v>21010</v>
      </c>
    </row>
    <row r="787" spans="1:12" s="16" customFormat="1" ht="18.75" customHeight="1">
      <c r="A787" s="168" t="s">
        <v>57</v>
      </c>
      <c r="B787" s="168"/>
      <c r="C787" s="168"/>
      <c r="D787" s="168"/>
      <c r="E787" s="168"/>
      <c r="F787" s="62">
        <f aca="true" t="shared" si="439" ref="F787:L787">F759</f>
        <v>653401.6799999999</v>
      </c>
      <c r="G787" s="62">
        <f t="shared" si="439"/>
        <v>463115.69999999995</v>
      </c>
      <c r="H787" s="62">
        <f aca="true" t="shared" si="440" ref="H787:I787">H759</f>
        <v>116750</v>
      </c>
      <c r="I787" s="62">
        <f t="shared" si="440"/>
        <v>554230</v>
      </c>
      <c r="J787" s="62">
        <f t="shared" si="439"/>
        <v>1542170</v>
      </c>
      <c r="K787" s="62">
        <f aca="true" t="shared" si="441" ref="K787">K759</f>
        <v>94590</v>
      </c>
      <c r="L787" s="62">
        <f t="shared" si="439"/>
        <v>77690</v>
      </c>
    </row>
    <row r="788" spans="1:12" s="16" customFormat="1" ht="18.75" customHeight="1">
      <c r="A788" s="168" t="s">
        <v>30</v>
      </c>
      <c r="B788" s="168"/>
      <c r="C788" s="168"/>
      <c r="D788" s="168"/>
      <c r="E788" s="168"/>
      <c r="F788" s="62">
        <f aca="true" t="shared" si="442" ref="F788:L788">F771</f>
        <v>54302.09</v>
      </c>
      <c r="G788" s="62">
        <f t="shared" si="442"/>
        <v>59797.09</v>
      </c>
      <c r="H788" s="62">
        <f aca="true" t="shared" si="443" ref="H788:I788">H771</f>
        <v>30500</v>
      </c>
      <c r="I788" s="62">
        <f t="shared" si="443"/>
        <v>30269</v>
      </c>
      <c r="J788" s="62">
        <f t="shared" si="442"/>
        <v>316176</v>
      </c>
      <c r="K788" s="62">
        <f aca="true" t="shared" si="444" ref="K788">K771</f>
        <v>90000</v>
      </c>
      <c r="L788" s="62">
        <f t="shared" si="442"/>
        <v>90000</v>
      </c>
    </row>
    <row r="789" spans="1:12" s="16" customFormat="1" ht="18.75" customHeight="1">
      <c r="A789" s="169" t="s">
        <v>58</v>
      </c>
      <c r="B789" s="169"/>
      <c r="C789" s="169"/>
      <c r="D789" s="169"/>
      <c r="E789" s="169"/>
      <c r="F789" s="79">
        <f aca="true" t="shared" si="445" ref="F789:L789">SUM(F783:F788)</f>
        <v>1912544.02</v>
      </c>
      <c r="G789" s="79">
        <f t="shared" si="445"/>
        <v>2035607.32</v>
      </c>
      <c r="H789" s="79">
        <f aca="true" t="shared" si="446" ref="H789:I789">SUM(H783:H788)</f>
        <v>2061950</v>
      </c>
      <c r="I789" s="79">
        <f t="shared" si="446"/>
        <v>2569508.2199999997</v>
      </c>
      <c r="J789" s="79">
        <f>SUM(J783:J788)</f>
        <v>4073581</v>
      </c>
      <c r="K789" s="79">
        <f aca="true" t="shared" si="447" ref="K789">SUM(K783:K788)</f>
        <v>2469613</v>
      </c>
      <c r="L789" s="79">
        <f t="shared" si="445"/>
        <v>2531387</v>
      </c>
    </row>
    <row r="790" spans="1:12" ht="12.75">
      <c r="A790" s="117"/>
      <c r="B790" s="145"/>
      <c r="C790" s="145"/>
      <c r="D790" s="145"/>
      <c r="E790" s="145"/>
      <c r="F790" s="146"/>
      <c r="G790" s="146"/>
      <c r="H790" s="146"/>
      <c r="I790" s="146"/>
      <c r="J790" s="146"/>
      <c r="K790" s="146"/>
      <c r="L790" s="146"/>
    </row>
    <row r="791" spans="1:12" ht="30" customHeight="1">
      <c r="A791" s="170" t="s">
        <v>62</v>
      </c>
      <c r="B791" s="170"/>
      <c r="C791" s="170"/>
      <c r="D791" s="170"/>
      <c r="E791" s="170"/>
      <c r="F791" s="157" t="s">
        <v>109</v>
      </c>
      <c r="G791" s="157" t="s">
        <v>466</v>
      </c>
      <c r="H791" s="157" t="s">
        <v>467</v>
      </c>
      <c r="I791" s="157" t="s">
        <v>468</v>
      </c>
      <c r="J791" s="157" t="s">
        <v>106</v>
      </c>
      <c r="K791" s="157" t="s">
        <v>108</v>
      </c>
      <c r="L791" s="157" t="s">
        <v>469</v>
      </c>
    </row>
    <row r="792" spans="1:12" ht="18.75" customHeight="1">
      <c r="A792" s="168" t="s">
        <v>85</v>
      </c>
      <c r="B792" s="168"/>
      <c r="C792" s="168"/>
      <c r="D792" s="168"/>
      <c r="E792" s="168"/>
      <c r="F792" s="62">
        <f>F777-SUM(F783:F786)</f>
        <v>330734.0099999998</v>
      </c>
      <c r="G792" s="62">
        <f aca="true" t="shared" si="448" ref="G792:L792">G777-SUM(G783:G786)</f>
        <v>354362.92999999993</v>
      </c>
      <c r="H792" s="62">
        <f t="shared" si="448"/>
        <v>149460</v>
      </c>
      <c r="I792" s="62">
        <f t="shared" si="448"/>
        <v>478802.78</v>
      </c>
      <c r="J792" s="62">
        <f t="shared" si="448"/>
        <v>538425</v>
      </c>
      <c r="K792" s="62">
        <f t="shared" si="448"/>
        <v>525837</v>
      </c>
      <c r="L792" s="62">
        <f t="shared" si="448"/>
        <v>583313</v>
      </c>
    </row>
    <row r="793" spans="1:12" ht="18.75" customHeight="1">
      <c r="A793" s="168" t="s">
        <v>86</v>
      </c>
      <c r="B793" s="168"/>
      <c r="C793" s="168"/>
      <c r="D793" s="168"/>
      <c r="E793" s="168"/>
      <c r="F793" s="62">
        <f>F778-F787</f>
        <v>106500.71000000008</v>
      </c>
      <c r="G793" s="62">
        <f>G778-G787</f>
        <v>-461393.69999999995</v>
      </c>
      <c r="H793" s="62">
        <f aca="true" t="shared" si="449" ref="H793:I793">H778-H787</f>
        <v>-115750</v>
      </c>
      <c r="I793" s="62">
        <f t="shared" si="449"/>
        <v>-554230</v>
      </c>
      <c r="J793" s="62">
        <f>J778-J787</f>
        <v>-1218410</v>
      </c>
      <c r="K793" s="62">
        <f aca="true" t="shared" si="450" ref="K793">K778-K787</f>
        <v>-93590</v>
      </c>
      <c r="L793" s="62">
        <f>L778-L787</f>
        <v>-76690</v>
      </c>
    </row>
    <row r="794" spans="1:12" ht="18.75" customHeight="1">
      <c r="A794" s="168" t="s">
        <v>88</v>
      </c>
      <c r="B794" s="168"/>
      <c r="C794" s="168"/>
      <c r="D794" s="168"/>
      <c r="E794" s="168"/>
      <c r="F794" s="62">
        <f>F779-F788</f>
        <v>49213.91</v>
      </c>
      <c r="G794" s="62">
        <f>G779-G788</f>
        <v>109282.91</v>
      </c>
      <c r="H794" s="62">
        <f aca="true" t="shared" si="451" ref="H794:I794">H779-H788</f>
        <v>-30500</v>
      </c>
      <c r="I794" s="62">
        <f t="shared" si="451"/>
        <v>79731</v>
      </c>
      <c r="J794" s="62">
        <f>J779-J788</f>
        <v>723824</v>
      </c>
      <c r="K794" s="62">
        <f>K779-K788</f>
        <v>-90000</v>
      </c>
      <c r="L794" s="62">
        <f>L779-L788</f>
        <v>-90000</v>
      </c>
    </row>
    <row r="795" spans="1:12" ht="18.75" customHeight="1">
      <c r="A795" s="169" t="s">
        <v>87</v>
      </c>
      <c r="B795" s="169"/>
      <c r="C795" s="169"/>
      <c r="D795" s="169"/>
      <c r="E795" s="169"/>
      <c r="F795" s="79">
        <f aca="true" t="shared" si="452" ref="F795:L795">F792+F793</f>
        <v>437234.71999999986</v>
      </c>
      <c r="G795" s="79">
        <f t="shared" si="452"/>
        <v>-107030.77000000002</v>
      </c>
      <c r="H795" s="79">
        <f aca="true" t="shared" si="453" ref="H795:I795">H792+H793</f>
        <v>33710</v>
      </c>
      <c r="I795" s="79">
        <f t="shared" si="453"/>
        <v>-75427.21999999997</v>
      </c>
      <c r="J795" s="79">
        <f t="shared" si="452"/>
        <v>-679985</v>
      </c>
      <c r="K795" s="79">
        <f t="shared" si="452"/>
        <v>432247</v>
      </c>
      <c r="L795" s="79">
        <f t="shared" si="452"/>
        <v>506623</v>
      </c>
    </row>
    <row r="796" spans="1:12" ht="18.75" customHeight="1">
      <c r="A796" s="169" t="s">
        <v>62</v>
      </c>
      <c r="B796" s="169"/>
      <c r="C796" s="169"/>
      <c r="D796" s="169"/>
      <c r="E796" s="169"/>
      <c r="F796" s="79">
        <f aca="true" t="shared" si="454" ref="F796:G796">SUM(F792:F794)</f>
        <v>486448.6299999999</v>
      </c>
      <c r="G796" s="79">
        <f t="shared" si="454"/>
        <v>2252.139999999985</v>
      </c>
      <c r="H796" s="79">
        <f aca="true" t="shared" si="455" ref="H796:I796">SUM(H792:H794)</f>
        <v>3210</v>
      </c>
      <c r="I796" s="79">
        <f t="shared" si="455"/>
        <v>4303.780000000028</v>
      </c>
      <c r="J796" s="79">
        <f>SUM(J792:J794)</f>
        <v>43839</v>
      </c>
      <c r="K796" s="79">
        <f aca="true" t="shared" si="456" ref="K796:L796">SUM(K792:K794)</f>
        <v>342247</v>
      </c>
      <c r="L796" s="79">
        <f t="shared" si="456"/>
        <v>416623</v>
      </c>
    </row>
    <row r="797" spans="2:7" ht="12.75">
      <c r="B797"/>
      <c r="C797"/>
      <c r="D797"/>
      <c r="E797"/>
      <c r="G797" s="7"/>
    </row>
    <row r="799" ht="12.75">
      <c r="A799" s="19" t="s">
        <v>453</v>
      </c>
    </row>
    <row r="800" spans="7:9" ht="12.75">
      <c r="G800" s="148"/>
      <c r="H800" s="149"/>
      <c r="I800" s="149"/>
    </row>
    <row r="801" spans="1:9" ht="12.75">
      <c r="A801" s="6" t="s">
        <v>528</v>
      </c>
      <c r="B801" s="147"/>
      <c r="G801" s="148"/>
      <c r="H801" s="149"/>
      <c r="I801" s="149"/>
    </row>
    <row r="802" ht="12.75">
      <c r="F802" s="148"/>
    </row>
  </sheetData>
  <mergeCells count="106">
    <mergeCell ref="A150:C150"/>
    <mergeCell ref="A105:C105"/>
    <mergeCell ref="A24:E24"/>
    <mergeCell ref="A112:E112"/>
    <mergeCell ref="A130:C130"/>
    <mergeCell ref="A168:E168"/>
    <mergeCell ref="A459:C459"/>
    <mergeCell ref="A669:C669"/>
    <mergeCell ref="A678:E678"/>
    <mergeCell ref="A634:E634"/>
    <mergeCell ref="A637:C637"/>
    <mergeCell ref="A439:C439"/>
    <mergeCell ref="A636:E636"/>
    <mergeCell ref="A469:C469"/>
    <mergeCell ref="A169:C169"/>
    <mergeCell ref="A641:E641"/>
    <mergeCell ref="A432:C432"/>
    <mergeCell ref="A142:C142"/>
    <mergeCell ref="A160:E160"/>
    <mergeCell ref="A688:C688"/>
    <mergeCell ref="A1:L1"/>
    <mergeCell ref="A465:C465"/>
    <mergeCell ref="A557:E557"/>
    <mergeCell ref="A558:C558"/>
    <mergeCell ref="A431:E431"/>
    <mergeCell ref="A230:E230"/>
    <mergeCell ref="A231:C231"/>
    <mergeCell ref="B2:L2"/>
    <mergeCell ref="B4:L4"/>
    <mergeCell ref="A204:C204"/>
    <mergeCell ref="A113:C113"/>
    <mergeCell ref="A69:C69"/>
    <mergeCell ref="A15:C15"/>
    <mergeCell ref="A19:C19"/>
    <mergeCell ref="A30:C30"/>
    <mergeCell ref="A25:C25"/>
    <mergeCell ref="A6:E6"/>
    <mergeCell ref="A3:E3"/>
    <mergeCell ref="A161:C161"/>
    <mergeCell ref="A45:C45"/>
    <mergeCell ref="A203:E203"/>
    <mergeCell ref="A91:C91"/>
    <mergeCell ref="A180:C180"/>
    <mergeCell ref="A692:C692"/>
    <mergeCell ref="A771:E771"/>
    <mergeCell ref="A222:C222"/>
    <mergeCell ref="A454:E454"/>
    <mergeCell ref="A276:C276"/>
    <mergeCell ref="A402:C402"/>
    <mergeCell ref="A325:C325"/>
    <mergeCell ref="A212:C212"/>
    <mergeCell ref="A401:E401"/>
    <mergeCell ref="A627:C627"/>
    <mergeCell ref="A632:E632"/>
    <mergeCell ref="A425:C425"/>
    <mergeCell ref="A475:C475"/>
    <mergeCell ref="A455:C455"/>
    <mergeCell ref="A664:E664"/>
    <mergeCell ref="A665:C665"/>
    <mergeCell ref="A616:C616"/>
    <mergeCell ref="A623:C623"/>
    <mergeCell ref="A642:C642"/>
    <mergeCell ref="A653:C653"/>
    <mergeCell ref="A371:C371"/>
    <mergeCell ref="A593:C593"/>
    <mergeCell ref="A474:E474"/>
    <mergeCell ref="A218:C218"/>
    <mergeCell ref="A796:E796"/>
    <mergeCell ref="A783:E783"/>
    <mergeCell ref="A774:E774"/>
    <mergeCell ref="A776:E776"/>
    <mergeCell ref="A763:E763"/>
    <mergeCell ref="A764:C764"/>
    <mergeCell ref="A780:E780"/>
    <mergeCell ref="A657:C657"/>
    <mergeCell ref="A679:C679"/>
    <mergeCell ref="A701:C701"/>
    <mergeCell ref="A749:C749"/>
    <mergeCell ref="A753:C753"/>
    <mergeCell ref="A731:E731"/>
    <mergeCell ref="A782:E782"/>
    <mergeCell ref="A759:E759"/>
    <mergeCell ref="A761:E761"/>
    <mergeCell ref="A779:E779"/>
    <mergeCell ref="A709:C709"/>
    <mergeCell ref="A714:C714"/>
    <mergeCell ref="A722:E722"/>
    <mergeCell ref="A723:C723"/>
    <mergeCell ref="A777:E777"/>
    <mergeCell ref="A737:E737"/>
    <mergeCell ref="A738:C738"/>
    <mergeCell ref="A793:E793"/>
    <mergeCell ref="A794:E794"/>
    <mergeCell ref="A787:E787"/>
    <mergeCell ref="A788:E788"/>
    <mergeCell ref="A789:E789"/>
    <mergeCell ref="A791:E791"/>
    <mergeCell ref="A792:E792"/>
    <mergeCell ref="A795:E795"/>
    <mergeCell ref="A700:E700"/>
    <mergeCell ref="A748:E748"/>
    <mergeCell ref="A778:E778"/>
    <mergeCell ref="A732:C732"/>
    <mergeCell ref="A784:E784"/>
    <mergeCell ref="A785:E785"/>
    <mergeCell ref="A786:E786"/>
  </mergeCells>
  <printOptions/>
  <pageMargins left="0.2" right="0.1968503937007874" top="0.26" bottom="0.25" header="0.11811023622047245" footer="0.11811023622047245"/>
  <pageSetup horizontalDpi="600" verticalDpi="600" orientation="landscape" paperSize="9" scale="97" r:id="rId1"/>
  <ignoredErrors>
    <ignoredError sqref="A8:A10 A12:A14 D14 A19:C19 E130 E142 E218 A16 C16 A18:C18 A17:B17 A372:D374 B390:B391 B403:C403 B417:B420 A456:A458 A466:A468 A20:A22 A162:A166 A205:A211 A213:A217 A219:A221 A765 C765:D765 A769:B769 A26:A29 D375:D384 A375:B381 B404:B405 A460:A464 A223:A228 A151:A158 B382:B384 B423:C424 A622 A624:A626 A628:A630 A689:A691 A733:A735 L770:IV770 A106:A110 D388 B388 A654:A656 A693:A698 A726:A729 A666:A668 A114:A129 A131:A141 D390:D391 A470:A472 A594:A615 M769:IV769 A750:A752 B411:B414 A638:A639 F770:G770 A617:A620 A724:A725 J770 A92:A104 B407:B409 A403:A424 A60:A62 A66:C68 A63:B65 A57 A59:C59 A58:B58 A559:A592 A201:C201 A196:B198 A199:A200 A185:A195 A643:A652 A658:A662 A675:A676 A739:A746 M765:IV767 A766:B766 A70:A90 A46:A47 A48:H48 A51:H51 D50:H50 D49:G49 A54:H54 A55:G56 A52:G53 A143:A149 A181:A183 A184:B184 B185 A49:B50 M48:M56 A433:A438 A715:A720 B767 A767:A768 A31:A44 Q48:XFD56 A170:A179 A382:A392 A393:B394 A395:A399 A426:A429 A440:A452 A476:A555 A754:A757 A680:A687 A670 A671:A674 J48 J50" twoDigitTextYear="1"/>
    <ignoredError sqref="C17 C417:C420 C375:C384 C404:C405 C388 C390:C391 C411:C414 C407:C409 C65 C63:C64 C196:C198 C49 C185 C184 C50 J646" numberStoredAsText="1" twoDigitTextYear="1"/>
    <ignoredError sqref="C27 C360:D362 C352:D352 C359 C363 C40:C42 C266:C269 C357 C434 C441 C479:C481 C513 C540 C537:C538 C553:C555 C611 C613 C597:C599 C21 C87 C96:C97 C117:C118 C163:C165 C766 C274 C107:C109 C93:C94 C264 C280:C293 C309 C329:D340 C346:D349 C489:C492 C499 C519 C527 C529 C533 C497 C562:C573 C588 C745 C235:C248 C262 C295 C368 C576:C586 C548:C549 C525 C607 C659 C690 C727 C126:C128 C134:C135 C254:C260 C319:C321 C299:C307 C387 C395 C389 C620 C667 C734 C311:C316 C194 C639 C725 C250:C252 C342:D343 C345 C502:C507 C32:C34 C36:C37 C60 C57:C58 C171:C173 C186 C740:D744 C47 C175 C297 C385 C393" numberStoredAsText="1"/>
    <ignoredError sqref="L230 F230:G230 J230" evalError="1"/>
    <ignoredError sqref="L163 L205:L206 L214 K106:L106 L165 L223 L208 L210 L216 F610 L693:L694 L724 F728 L643 L213 F213:G213 F643:G643 F724:G724 F693:G694 F475:G475 F216:G216 F210:G210 F208:G208 F223:G223 F165:G165 F214:G214 F205:G206 F163:G163 F617:G617 J724 J165 J163 J617:L617 J27:K27 F162 G162:L162 F460:L460 F106:J106 J152:K152 J205:J206 J214 J223 J208 J210 J216 J213 H207 H215 H213:I213 K213 H217:K222 H216:I216 K216 H211:K212 H210:I210 K210 H209:K209 H208:I208 K208 H224:K227 H223:I223 K223 H214:I214 K214 H205:I206 K205:K206 J441 J561 K571:K572 J564 J571:J572 J575 K575 J576 K576 J596:K596 G610:J614 K613 J177:K177 F193:J193 J643 H644:K645 H643:I643 K643 H647:K648 H646:I646 K646 J693:J694 H695:K697 H693:I694 K693:K694 J703:K703 H740:K742 F739:L739 J766:K766 F143:L143 J116:K116 J475 L475 H475:I475 K475 F170:L170 J207:K207 J215:K215 K234:L234 J237:L237 K328:L328 K478:L481 K561:L564 K597:L600 L596 F680:L680 F670:L670" formula="1"/>
    <ignoredError sqref="F742:G742 L646 F645:G646 H183:I183" formulaRange="1"/>
    <ignoredError sqref="J646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 topLeftCell="A1">
      <selection activeCell="A19" sqref="A19"/>
    </sheetView>
  </sheetViews>
  <sheetFormatPr defaultColWidth="9.140625" defaultRowHeight="12.75" outlineLevelRow="3"/>
  <cols>
    <col min="1" max="1" width="4.57421875" style="41" customWidth="1"/>
    <col min="2" max="3" width="4.140625" style="41" customWidth="1"/>
    <col min="4" max="4" width="7.140625" style="41" customWidth="1"/>
    <col min="5" max="5" width="45.57421875" style="4" customWidth="1"/>
    <col min="6" max="12" width="13.28125" style="4" customWidth="1"/>
    <col min="13" max="16384" width="9.140625" style="4" customWidth="1"/>
  </cols>
  <sheetData>
    <row r="1" spans="1:12" ht="25.5">
      <c r="A1" s="162" t="s">
        <v>505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5:12" ht="15.75">
      <c r="E2" s="2"/>
      <c r="F2" s="2"/>
      <c r="G2" s="2"/>
      <c r="H2" s="2"/>
      <c r="I2" s="2"/>
      <c r="J2" s="3"/>
      <c r="K2" s="3"/>
      <c r="L2" s="3"/>
    </row>
    <row r="3" spans="1:12" ht="30" customHeight="1">
      <c r="A3" s="200" t="s">
        <v>5</v>
      </c>
      <c r="B3" s="201"/>
      <c r="C3" s="201"/>
      <c r="D3" s="201"/>
      <c r="E3" s="202"/>
      <c r="F3" s="50" t="s">
        <v>109</v>
      </c>
      <c r="G3" s="50" t="s">
        <v>466</v>
      </c>
      <c r="H3" s="50" t="s">
        <v>467</v>
      </c>
      <c r="I3" s="50" t="s">
        <v>468</v>
      </c>
      <c r="J3" s="50" t="s">
        <v>106</v>
      </c>
      <c r="K3" s="50" t="s">
        <v>108</v>
      </c>
      <c r="L3" s="50" t="s">
        <v>469</v>
      </c>
    </row>
    <row r="4" spans="1:13" s="19" customFormat="1" ht="28.5">
      <c r="A4" s="11" t="s">
        <v>113</v>
      </c>
      <c r="B4" s="47" t="s">
        <v>110</v>
      </c>
      <c r="C4" s="47" t="s">
        <v>111</v>
      </c>
      <c r="D4" s="47" t="s">
        <v>112</v>
      </c>
      <c r="E4" s="153" t="s">
        <v>261</v>
      </c>
      <c r="F4" s="47"/>
      <c r="G4" s="47"/>
      <c r="H4" s="47"/>
      <c r="I4" s="47"/>
      <c r="J4" s="45"/>
      <c r="K4" s="45"/>
      <c r="L4" s="45"/>
      <c r="M4" s="21"/>
    </row>
    <row r="5" spans="1:12" ht="15.75" customHeight="1">
      <c r="A5" s="52">
        <v>200</v>
      </c>
      <c r="B5" s="52"/>
      <c r="C5" s="52"/>
      <c r="D5" s="52"/>
      <c r="E5" s="154" t="s">
        <v>122</v>
      </c>
      <c r="F5" s="65">
        <f>F6+F9</f>
        <v>0</v>
      </c>
      <c r="G5" s="65">
        <f aca="true" t="shared" si="0" ref="G5:L5">G6+G9</f>
        <v>0</v>
      </c>
      <c r="H5" s="65">
        <f t="shared" si="0"/>
        <v>0</v>
      </c>
      <c r="I5" s="65">
        <f t="shared" si="0"/>
        <v>0</v>
      </c>
      <c r="J5" s="65">
        <f t="shared" si="0"/>
        <v>19010</v>
      </c>
      <c r="K5" s="65">
        <f t="shared" si="0"/>
        <v>20010</v>
      </c>
      <c r="L5" s="65">
        <f t="shared" si="0"/>
        <v>21010</v>
      </c>
    </row>
    <row r="6" spans="1:14" ht="12.75" customHeight="1" outlineLevel="1">
      <c r="A6" s="30"/>
      <c r="B6" s="30">
        <v>220</v>
      </c>
      <c r="C6" s="30"/>
      <c r="D6" s="30"/>
      <c r="E6" s="155" t="s">
        <v>130</v>
      </c>
      <c r="F6" s="61">
        <f>F7</f>
        <v>0</v>
      </c>
      <c r="G6" s="61">
        <f aca="true" t="shared" si="1" ref="G6:L7">G7</f>
        <v>0</v>
      </c>
      <c r="H6" s="61">
        <f t="shared" si="1"/>
        <v>0</v>
      </c>
      <c r="I6" s="61">
        <f t="shared" si="1"/>
        <v>0</v>
      </c>
      <c r="J6" s="61">
        <f t="shared" si="1"/>
        <v>19000</v>
      </c>
      <c r="K6" s="61">
        <f t="shared" si="1"/>
        <v>20000</v>
      </c>
      <c r="L6" s="61">
        <f t="shared" si="1"/>
        <v>21000</v>
      </c>
      <c r="M6" s="6"/>
      <c r="N6" s="6"/>
    </row>
    <row r="7" spans="1:12" ht="12.75" customHeight="1" outlineLevel="2">
      <c r="A7" s="30"/>
      <c r="B7" s="30"/>
      <c r="C7" s="30">
        <v>223</v>
      </c>
      <c r="D7" s="30"/>
      <c r="E7" s="155" t="s">
        <v>134</v>
      </c>
      <c r="F7" s="61">
        <f>F8</f>
        <v>0</v>
      </c>
      <c r="G7" s="61">
        <f t="shared" si="1"/>
        <v>0</v>
      </c>
      <c r="H7" s="61">
        <f t="shared" si="1"/>
        <v>0</v>
      </c>
      <c r="I7" s="61">
        <f t="shared" si="1"/>
        <v>0</v>
      </c>
      <c r="J7" s="61">
        <f t="shared" si="1"/>
        <v>19000</v>
      </c>
      <c r="K7" s="61">
        <f t="shared" si="1"/>
        <v>20000</v>
      </c>
      <c r="L7" s="61">
        <f t="shared" si="1"/>
        <v>21000</v>
      </c>
    </row>
    <row r="8" spans="1:12" ht="12.75" customHeight="1" hidden="1" outlineLevel="3">
      <c r="A8" s="30"/>
      <c r="B8" s="30"/>
      <c r="C8" s="30"/>
      <c r="D8" s="30">
        <v>223002</v>
      </c>
      <c r="E8" s="155" t="s">
        <v>279</v>
      </c>
      <c r="F8" s="61">
        <v>0</v>
      </c>
      <c r="G8" s="61">
        <v>0</v>
      </c>
      <c r="H8" s="61">
        <v>0</v>
      </c>
      <c r="I8" s="61">
        <v>0</v>
      </c>
      <c r="J8" s="61">
        <v>19000</v>
      </c>
      <c r="K8" s="61">
        <v>20000</v>
      </c>
      <c r="L8" s="61">
        <v>21000</v>
      </c>
    </row>
    <row r="9" spans="1:12" ht="12.75" customHeight="1" outlineLevel="1" collapsed="1">
      <c r="A9" s="25"/>
      <c r="B9" s="25">
        <v>240</v>
      </c>
      <c r="C9" s="25"/>
      <c r="D9" s="25"/>
      <c r="E9" s="156" t="s">
        <v>137</v>
      </c>
      <c r="F9" s="66">
        <f>F10</f>
        <v>0</v>
      </c>
      <c r="G9" s="66">
        <f aca="true" t="shared" si="2" ref="G9:L9">G10</f>
        <v>0</v>
      </c>
      <c r="H9" s="66">
        <f t="shared" si="2"/>
        <v>0</v>
      </c>
      <c r="I9" s="66">
        <f t="shared" si="2"/>
        <v>0</v>
      </c>
      <c r="J9" s="66">
        <f t="shared" si="2"/>
        <v>10</v>
      </c>
      <c r="K9" s="66">
        <f t="shared" si="2"/>
        <v>10</v>
      </c>
      <c r="L9" s="66">
        <f t="shared" si="2"/>
        <v>10</v>
      </c>
    </row>
    <row r="10" spans="1:12" ht="12.75" customHeight="1" outlineLevel="2">
      <c r="A10" s="25"/>
      <c r="B10" s="25"/>
      <c r="C10" s="25">
        <v>243</v>
      </c>
      <c r="D10" s="25"/>
      <c r="E10" s="156" t="s">
        <v>138</v>
      </c>
      <c r="F10" s="66">
        <v>0</v>
      </c>
      <c r="G10" s="66">
        <v>0</v>
      </c>
      <c r="H10" s="66">
        <v>0</v>
      </c>
      <c r="I10" s="66">
        <v>0</v>
      </c>
      <c r="J10" s="66">
        <v>10</v>
      </c>
      <c r="K10" s="66">
        <v>10</v>
      </c>
      <c r="L10" s="66">
        <v>10</v>
      </c>
    </row>
    <row r="11" spans="1:12" ht="12.75" customHeight="1">
      <c r="A11" s="15"/>
      <c r="B11" s="15"/>
      <c r="C11" s="15"/>
      <c r="D11" s="42"/>
      <c r="E11" s="43"/>
      <c r="F11" s="43"/>
      <c r="G11" s="43"/>
      <c r="H11" s="43"/>
      <c r="I11" s="43"/>
      <c r="J11" s="68"/>
      <c r="K11" s="68"/>
      <c r="L11" s="68"/>
    </row>
    <row r="12" spans="1:12" ht="15.75" customHeight="1">
      <c r="A12" s="164" t="s">
        <v>6</v>
      </c>
      <c r="B12" s="164"/>
      <c r="C12" s="164"/>
      <c r="D12" s="164"/>
      <c r="E12" s="164"/>
      <c r="F12" s="69">
        <f aca="true" t="shared" si="3" ref="F12:K12">F5</f>
        <v>0</v>
      </c>
      <c r="G12" s="69">
        <f t="shared" si="3"/>
        <v>0</v>
      </c>
      <c r="H12" s="69">
        <f t="shared" si="3"/>
        <v>0</v>
      </c>
      <c r="I12" s="69">
        <f t="shared" si="3"/>
        <v>0</v>
      </c>
      <c r="J12" s="69">
        <f t="shared" si="3"/>
        <v>19010</v>
      </c>
      <c r="K12" s="69">
        <f t="shared" si="3"/>
        <v>20010</v>
      </c>
      <c r="L12" s="69">
        <f aca="true" t="shared" si="4" ref="L12">L5</f>
        <v>21010</v>
      </c>
    </row>
    <row r="13" spans="1:12" ht="12.75">
      <c r="A13" s="15"/>
      <c r="B13" s="15"/>
      <c r="C13" s="15"/>
      <c r="D13" s="42"/>
      <c r="E13" s="43"/>
      <c r="F13" s="43"/>
      <c r="G13" s="43"/>
      <c r="H13" s="43"/>
      <c r="I13" s="43"/>
      <c r="J13" s="43"/>
      <c r="K13" s="43"/>
      <c r="L13" s="43"/>
    </row>
    <row r="14" spans="1:12" ht="15.75">
      <c r="A14" s="163" t="s">
        <v>19</v>
      </c>
      <c r="B14" s="163"/>
      <c r="C14" s="163"/>
      <c r="D14" s="163"/>
      <c r="E14" s="163"/>
      <c r="F14" s="75">
        <f aca="true" t="shared" si="5" ref="F14:L14">F12</f>
        <v>0</v>
      </c>
      <c r="G14" s="75">
        <f t="shared" si="5"/>
        <v>0</v>
      </c>
      <c r="H14" s="75">
        <f t="shared" si="5"/>
        <v>0</v>
      </c>
      <c r="I14" s="75">
        <f t="shared" si="5"/>
        <v>0</v>
      </c>
      <c r="J14" s="75">
        <f t="shared" si="5"/>
        <v>19010</v>
      </c>
      <c r="K14" s="75">
        <f t="shared" si="5"/>
        <v>20010</v>
      </c>
      <c r="L14" s="75">
        <f t="shared" si="5"/>
        <v>21010</v>
      </c>
    </row>
    <row r="17" ht="12.75">
      <c r="A17" s="19" t="s">
        <v>453</v>
      </c>
    </row>
    <row r="19" ht="12.75">
      <c r="A19" s="6" t="s">
        <v>528</v>
      </c>
    </row>
  </sheetData>
  <mergeCells count="4">
    <mergeCell ref="A1:L1"/>
    <mergeCell ref="A12:E12"/>
    <mergeCell ref="A14:E14"/>
    <mergeCell ref="A3:E3"/>
  </mergeCells>
  <printOptions/>
  <pageMargins left="0.1968503937007874" right="0.1968503937007874" top="0.3937007874015748" bottom="0.3937007874015748" header="0.31496062992125984" footer="0.2"/>
  <pageSetup horizontalDpi="600" verticalDpi="600" orientation="landscape" paperSize="9" r:id="rId1"/>
  <headerFooter alignWithMargins="0"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workbookViewId="0" topLeftCell="A1">
      <selection activeCell="A3" sqref="A3:XFD3"/>
    </sheetView>
  </sheetViews>
  <sheetFormatPr defaultColWidth="9.140625" defaultRowHeight="12.75" outlineLevelRow="3"/>
  <cols>
    <col min="1" max="1" width="6.421875" style="6" customWidth="1"/>
    <col min="2" max="2" width="3.7109375" style="6" customWidth="1"/>
    <col min="3" max="3" width="3.8515625" style="6" customWidth="1"/>
    <col min="4" max="4" width="6.00390625" style="6" customWidth="1"/>
    <col min="5" max="5" width="38.421875" style="6" customWidth="1"/>
    <col min="6" max="9" width="13.8515625" style="6" customWidth="1"/>
    <col min="10" max="10" width="13.8515625" style="4" customWidth="1"/>
    <col min="11" max="12" width="13.8515625" style="6" customWidth="1"/>
    <col min="13" max="16384" width="9.140625" style="6" customWidth="1"/>
  </cols>
  <sheetData>
    <row r="1" spans="1:12" ht="25.5">
      <c r="A1" s="188" t="s">
        <v>500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2:10" ht="20.25">
      <c r="B2" s="189"/>
      <c r="C2" s="189"/>
      <c r="D2" s="189"/>
      <c r="E2" s="189"/>
      <c r="F2" s="189"/>
      <c r="G2" s="189"/>
      <c r="H2" s="189"/>
      <c r="I2" s="189"/>
      <c r="J2" s="189"/>
    </row>
    <row r="3" spans="1:12" s="10" customFormat="1" ht="30" customHeight="1">
      <c r="A3" s="160" t="s">
        <v>40</v>
      </c>
      <c r="B3" s="160"/>
      <c r="C3" s="160"/>
      <c r="D3" s="160"/>
      <c r="E3" s="160"/>
      <c r="F3" s="11" t="s">
        <v>109</v>
      </c>
      <c r="G3" s="11" t="s">
        <v>466</v>
      </c>
      <c r="H3" s="11" t="s">
        <v>467</v>
      </c>
      <c r="I3" s="11" t="s">
        <v>468</v>
      </c>
      <c r="J3" s="11" t="s">
        <v>106</v>
      </c>
      <c r="K3" s="11" t="s">
        <v>108</v>
      </c>
      <c r="L3" s="11" t="s">
        <v>469</v>
      </c>
    </row>
    <row r="4" spans="2:10" ht="12.75">
      <c r="B4" s="190"/>
      <c r="C4" s="191"/>
      <c r="D4" s="191"/>
      <c r="E4" s="191"/>
      <c r="F4" s="191"/>
      <c r="G4" s="191"/>
      <c r="H4" s="191"/>
      <c r="I4" s="191"/>
      <c r="J4" s="192"/>
    </row>
    <row r="5" spans="1:12" ht="25.5">
      <c r="A5" s="40" t="s">
        <v>153</v>
      </c>
      <c r="B5" s="30" t="s">
        <v>110</v>
      </c>
      <c r="C5" s="30" t="s">
        <v>111</v>
      </c>
      <c r="D5" s="30" t="s">
        <v>112</v>
      </c>
      <c r="E5" s="22"/>
      <c r="F5" s="22"/>
      <c r="G5" s="22"/>
      <c r="H5" s="22"/>
      <c r="I5" s="22"/>
      <c r="J5" s="22"/>
      <c r="K5" s="22"/>
      <c r="L5" s="22"/>
    </row>
    <row r="6" spans="1:12" ht="12.75">
      <c r="A6" s="88"/>
      <c r="B6" s="117"/>
      <c r="C6" s="117"/>
      <c r="D6" s="117"/>
      <c r="E6" s="117"/>
      <c r="F6" s="117"/>
      <c r="G6" s="117"/>
      <c r="H6" s="117"/>
      <c r="I6" s="117"/>
      <c r="J6" s="118"/>
      <c r="K6" s="118"/>
      <c r="L6" s="118"/>
    </row>
    <row r="7" spans="1:12" ht="18.75">
      <c r="A7" s="171" t="s">
        <v>170</v>
      </c>
      <c r="B7" s="171"/>
      <c r="C7" s="171"/>
      <c r="D7" s="171"/>
      <c r="E7" s="171"/>
      <c r="F7" s="119">
        <f aca="true" t="shared" si="0" ref="F7:J7">F8+F55</f>
        <v>0</v>
      </c>
      <c r="G7" s="119">
        <f t="shared" si="0"/>
        <v>0</v>
      </c>
      <c r="H7" s="119">
        <f t="shared" si="0"/>
        <v>0</v>
      </c>
      <c r="I7" s="119">
        <f t="shared" si="0"/>
        <v>170690</v>
      </c>
      <c r="J7" s="119">
        <f t="shared" si="0"/>
        <v>651450</v>
      </c>
      <c r="K7" s="119">
        <f aca="true" t="shared" si="1" ref="K7:L7">K8+K55</f>
        <v>713936</v>
      </c>
      <c r="L7" s="119">
        <f t="shared" si="1"/>
        <v>751565</v>
      </c>
    </row>
    <row r="8" spans="1:12" ht="15.75">
      <c r="A8" s="182" t="s">
        <v>73</v>
      </c>
      <c r="B8" s="182"/>
      <c r="C8" s="182"/>
      <c r="D8" s="151" t="s">
        <v>43</v>
      </c>
      <c r="E8" s="151"/>
      <c r="F8" s="110">
        <f aca="true" t="shared" si="2" ref="F8:J8">F9+F11+F21</f>
        <v>0</v>
      </c>
      <c r="G8" s="110">
        <f t="shared" si="2"/>
        <v>0</v>
      </c>
      <c r="H8" s="110">
        <f t="shared" si="2"/>
        <v>0</v>
      </c>
      <c r="I8" s="110">
        <f t="shared" si="2"/>
        <v>138090</v>
      </c>
      <c r="J8" s="110">
        <f t="shared" si="2"/>
        <v>505000</v>
      </c>
      <c r="K8" s="110">
        <f aca="true" t="shared" si="3" ref="K8:L8">K9+K11+K21</f>
        <v>560000</v>
      </c>
      <c r="L8" s="110">
        <f t="shared" si="3"/>
        <v>590000</v>
      </c>
    </row>
    <row r="9" spans="1:12" ht="12.75" outlineLevel="1">
      <c r="A9" s="24" t="s">
        <v>190</v>
      </c>
      <c r="B9" s="25">
        <v>610</v>
      </c>
      <c r="C9" s="24"/>
      <c r="D9" s="25"/>
      <c r="E9" s="111" t="s">
        <v>321</v>
      </c>
      <c r="F9" s="112">
        <f aca="true" t="shared" si="4" ref="F9:G9">F10</f>
        <v>0</v>
      </c>
      <c r="G9" s="112">
        <f t="shared" si="4"/>
        <v>0</v>
      </c>
      <c r="H9" s="112">
        <f aca="true" t="shared" si="5" ref="H9:L9">H10</f>
        <v>0</v>
      </c>
      <c r="I9" s="112">
        <f t="shared" si="5"/>
        <v>87000</v>
      </c>
      <c r="J9" s="112">
        <f t="shared" si="5"/>
        <v>327000</v>
      </c>
      <c r="K9" s="112">
        <f t="shared" si="5"/>
        <v>376571</v>
      </c>
      <c r="L9" s="112">
        <f t="shared" si="5"/>
        <v>392400</v>
      </c>
    </row>
    <row r="10" spans="1:12" ht="12.75" outlineLevel="2">
      <c r="A10" s="24" t="s">
        <v>190</v>
      </c>
      <c r="B10" s="25"/>
      <c r="C10" s="25">
        <v>611</v>
      </c>
      <c r="D10" s="25"/>
      <c r="E10" s="111" t="s">
        <v>0</v>
      </c>
      <c r="F10" s="112">
        <v>0</v>
      </c>
      <c r="G10" s="112">
        <v>0</v>
      </c>
      <c r="H10" s="112">
        <v>0</v>
      </c>
      <c r="I10" s="112">
        <v>87000</v>
      </c>
      <c r="J10" s="112">
        <v>327000</v>
      </c>
      <c r="K10" s="112">
        <f>ROUND(J10*1.15,0)+521</f>
        <v>376571</v>
      </c>
      <c r="L10" s="112">
        <f>ROUND(J10*1.2,0)</f>
        <v>392400</v>
      </c>
    </row>
    <row r="11" spans="1:12" ht="12.75" outlineLevel="1">
      <c r="A11" s="24" t="s">
        <v>190</v>
      </c>
      <c r="B11" s="25">
        <v>620</v>
      </c>
      <c r="C11" s="25"/>
      <c r="D11" s="25"/>
      <c r="E11" s="111" t="s">
        <v>194</v>
      </c>
      <c r="F11" s="112">
        <f aca="true" t="shared" si="6" ref="F11:G11">SUM(F12:F14)</f>
        <v>0</v>
      </c>
      <c r="G11" s="112">
        <f t="shared" si="6"/>
        <v>0</v>
      </c>
      <c r="H11" s="112">
        <f aca="true" t="shared" si="7" ref="H11">SUM(H12:H14)</f>
        <v>0</v>
      </c>
      <c r="I11" s="112">
        <f aca="true" t="shared" si="8" ref="I11">SUM(I12:I14)</f>
        <v>30150</v>
      </c>
      <c r="J11" s="112">
        <f aca="true" t="shared" si="9" ref="J11:K11">SUM(J12:J14)</f>
        <v>113850</v>
      </c>
      <c r="K11" s="112">
        <f t="shared" si="9"/>
        <v>130929</v>
      </c>
      <c r="L11" s="112">
        <f aca="true" t="shared" si="10" ref="L11">SUM(L12:L14)</f>
        <v>136620</v>
      </c>
    </row>
    <row r="12" spans="1:12" ht="12.75" outlineLevel="2">
      <c r="A12" s="24" t="s">
        <v>190</v>
      </c>
      <c r="B12" s="25"/>
      <c r="C12" s="24" t="s">
        <v>178</v>
      </c>
      <c r="D12" s="25"/>
      <c r="E12" s="111" t="s">
        <v>195</v>
      </c>
      <c r="F12" s="112">
        <v>0</v>
      </c>
      <c r="G12" s="112">
        <v>0</v>
      </c>
      <c r="H12" s="112">
        <v>0</v>
      </c>
      <c r="I12" s="112">
        <v>7000</v>
      </c>
      <c r="J12" s="112">
        <v>24100</v>
      </c>
      <c r="K12" s="112">
        <f>ROUND(J12*1.15,0)</f>
        <v>27715</v>
      </c>
      <c r="L12" s="112">
        <f>ROUND(J12*1.2,0)</f>
        <v>28920</v>
      </c>
    </row>
    <row r="13" spans="1:12" ht="12.75" outlineLevel="2">
      <c r="A13" s="24" t="s">
        <v>190</v>
      </c>
      <c r="B13" s="25"/>
      <c r="C13" s="24" t="s">
        <v>179</v>
      </c>
      <c r="D13" s="25"/>
      <c r="E13" s="111" t="s">
        <v>196</v>
      </c>
      <c r="F13" s="112">
        <v>0</v>
      </c>
      <c r="G13" s="112">
        <v>0</v>
      </c>
      <c r="H13" s="112">
        <v>0</v>
      </c>
      <c r="I13" s="112">
        <v>1700</v>
      </c>
      <c r="J13" s="112">
        <v>8100</v>
      </c>
      <c r="K13" s="112">
        <f>ROUND(J13*1.15,0)</f>
        <v>9315</v>
      </c>
      <c r="L13" s="112">
        <f>ROUND(J13*1.2,0)</f>
        <v>9720</v>
      </c>
    </row>
    <row r="14" spans="1:12" ht="12.75" outlineLevel="2">
      <c r="A14" s="24" t="s">
        <v>190</v>
      </c>
      <c r="B14" s="25"/>
      <c r="C14" s="24" t="s">
        <v>180</v>
      </c>
      <c r="D14" s="25"/>
      <c r="E14" s="111" t="s">
        <v>197</v>
      </c>
      <c r="F14" s="112">
        <f aca="true" t="shared" si="11" ref="F14:J14">SUM(F15:F20)</f>
        <v>0</v>
      </c>
      <c r="G14" s="112">
        <f t="shared" si="11"/>
        <v>0</v>
      </c>
      <c r="H14" s="112">
        <f t="shared" si="11"/>
        <v>0</v>
      </c>
      <c r="I14" s="112">
        <f t="shared" si="11"/>
        <v>21450</v>
      </c>
      <c r="J14" s="112">
        <f t="shared" si="11"/>
        <v>81650</v>
      </c>
      <c r="K14" s="112">
        <f aca="true" t="shared" si="12" ref="K14">SUM(K15:K20)</f>
        <v>93899</v>
      </c>
      <c r="L14" s="112">
        <f aca="true" t="shared" si="13" ref="L14">SUM(L15:L20)</f>
        <v>97980</v>
      </c>
    </row>
    <row r="15" spans="1:12" ht="12.75" hidden="1" outlineLevel="3">
      <c r="A15" s="24" t="s">
        <v>190</v>
      </c>
      <c r="B15" s="25"/>
      <c r="C15" s="24"/>
      <c r="D15" s="25">
        <v>625001</v>
      </c>
      <c r="E15" s="111" t="s">
        <v>198</v>
      </c>
      <c r="F15" s="112">
        <v>0</v>
      </c>
      <c r="G15" s="112">
        <v>0</v>
      </c>
      <c r="H15" s="112">
        <v>0</v>
      </c>
      <c r="I15" s="112">
        <v>1200</v>
      </c>
      <c r="J15" s="112">
        <v>4600</v>
      </c>
      <c r="K15" s="112">
        <f>ROUND(J15*1.15,0)</f>
        <v>5290</v>
      </c>
      <c r="L15" s="112">
        <f>ROUND(J15*1.2,0)</f>
        <v>5520</v>
      </c>
    </row>
    <row r="16" spans="1:12" ht="12.75" hidden="1" outlineLevel="3">
      <c r="A16" s="24" t="s">
        <v>190</v>
      </c>
      <c r="B16" s="25"/>
      <c r="C16" s="24"/>
      <c r="D16" s="25">
        <v>625002</v>
      </c>
      <c r="E16" s="111" t="s">
        <v>199</v>
      </c>
      <c r="F16" s="112">
        <v>0</v>
      </c>
      <c r="G16" s="112">
        <v>0</v>
      </c>
      <c r="H16" s="112">
        <v>0</v>
      </c>
      <c r="I16" s="112">
        <v>12200</v>
      </c>
      <c r="J16" s="112">
        <v>45800</v>
      </c>
      <c r="K16" s="112">
        <f aca="true" t="shared" si="14" ref="K16:K20">ROUND(J16*1.15,0)</f>
        <v>52670</v>
      </c>
      <c r="L16" s="112">
        <f aca="true" t="shared" si="15" ref="L16:L20">ROUND(J16*1.2,0)</f>
        <v>54960</v>
      </c>
    </row>
    <row r="17" spans="1:12" ht="12.75" hidden="1" outlineLevel="3">
      <c r="A17" s="24" t="s">
        <v>190</v>
      </c>
      <c r="B17" s="25"/>
      <c r="C17" s="24"/>
      <c r="D17" s="25">
        <v>625003</v>
      </c>
      <c r="E17" s="111" t="s">
        <v>200</v>
      </c>
      <c r="F17" s="112">
        <v>0</v>
      </c>
      <c r="G17" s="112">
        <v>0</v>
      </c>
      <c r="H17" s="112">
        <v>0</v>
      </c>
      <c r="I17" s="112">
        <v>700</v>
      </c>
      <c r="J17" s="112">
        <v>2650</v>
      </c>
      <c r="K17" s="112">
        <f t="shared" si="14"/>
        <v>3048</v>
      </c>
      <c r="L17" s="112">
        <f t="shared" si="15"/>
        <v>3180</v>
      </c>
    </row>
    <row r="18" spans="1:12" ht="12.75" hidden="1" outlineLevel="3">
      <c r="A18" s="24" t="s">
        <v>190</v>
      </c>
      <c r="B18" s="25"/>
      <c r="C18" s="24"/>
      <c r="D18" s="25">
        <v>625004</v>
      </c>
      <c r="E18" s="111" t="s">
        <v>201</v>
      </c>
      <c r="F18" s="112">
        <v>0</v>
      </c>
      <c r="G18" s="112">
        <v>0</v>
      </c>
      <c r="H18" s="112">
        <v>0</v>
      </c>
      <c r="I18" s="112">
        <v>2550</v>
      </c>
      <c r="J18" s="112">
        <v>9800</v>
      </c>
      <c r="K18" s="112">
        <f t="shared" si="14"/>
        <v>11270</v>
      </c>
      <c r="L18" s="112">
        <f t="shared" si="15"/>
        <v>11760</v>
      </c>
    </row>
    <row r="19" spans="1:12" ht="12.75" hidden="1" outlineLevel="3">
      <c r="A19" s="24" t="s">
        <v>190</v>
      </c>
      <c r="B19" s="25"/>
      <c r="C19" s="24"/>
      <c r="D19" s="25">
        <v>625005</v>
      </c>
      <c r="E19" s="111" t="s">
        <v>202</v>
      </c>
      <c r="F19" s="112">
        <v>0</v>
      </c>
      <c r="G19" s="112">
        <v>0</v>
      </c>
      <c r="H19" s="112">
        <v>0</v>
      </c>
      <c r="I19" s="112">
        <v>800</v>
      </c>
      <c r="J19" s="112">
        <v>3250</v>
      </c>
      <c r="K19" s="112">
        <f t="shared" si="14"/>
        <v>3738</v>
      </c>
      <c r="L19" s="112">
        <f t="shared" si="15"/>
        <v>3900</v>
      </c>
    </row>
    <row r="20" spans="1:12" ht="12.75" hidden="1" outlineLevel="3">
      <c r="A20" s="24" t="s">
        <v>190</v>
      </c>
      <c r="B20" s="25"/>
      <c r="C20" s="24"/>
      <c r="D20" s="25">
        <v>625007</v>
      </c>
      <c r="E20" s="111" t="s">
        <v>203</v>
      </c>
      <c r="F20" s="112">
        <v>0</v>
      </c>
      <c r="G20" s="112">
        <v>0</v>
      </c>
      <c r="H20" s="112">
        <v>0</v>
      </c>
      <c r="I20" s="112">
        <v>4000</v>
      </c>
      <c r="J20" s="112">
        <v>15550</v>
      </c>
      <c r="K20" s="112">
        <f t="shared" si="14"/>
        <v>17883</v>
      </c>
      <c r="L20" s="112">
        <f t="shared" si="15"/>
        <v>18660</v>
      </c>
    </row>
    <row r="21" spans="1:12" ht="12.75" outlineLevel="1" collapsed="1">
      <c r="A21" s="24" t="s">
        <v>190</v>
      </c>
      <c r="B21" s="25">
        <v>630</v>
      </c>
      <c r="C21" s="24"/>
      <c r="D21" s="25"/>
      <c r="E21" s="111" t="s">
        <v>221</v>
      </c>
      <c r="F21" s="112">
        <f aca="true" t="shared" si="16" ref="F21:J21">F22+F24+F30+F38+F40+F43</f>
        <v>0</v>
      </c>
      <c r="G21" s="112">
        <f t="shared" si="16"/>
        <v>0</v>
      </c>
      <c r="H21" s="112">
        <f t="shared" si="16"/>
        <v>0</v>
      </c>
      <c r="I21" s="112">
        <f t="shared" si="16"/>
        <v>20940</v>
      </c>
      <c r="J21" s="112">
        <f t="shared" si="16"/>
        <v>64150</v>
      </c>
      <c r="K21" s="112">
        <f aca="true" t="shared" si="17" ref="K21">K22+K24+K30+K38+K40+K43</f>
        <v>52500</v>
      </c>
      <c r="L21" s="112">
        <f aca="true" t="shared" si="18" ref="L21">L22+L24+L30+L38+L40+L43</f>
        <v>60980</v>
      </c>
    </row>
    <row r="22" spans="1:12" ht="12.75" outlineLevel="2">
      <c r="A22" s="24" t="s">
        <v>190</v>
      </c>
      <c r="B22" s="25"/>
      <c r="C22" s="24" t="s">
        <v>222</v>
      </c>
      <c r="D22" s="25"/>
      <c r="E22" s="111" t="s">
        <v>1</v>
      </c>
      <c r="F22" s="112">
        <f aca="true" t="shared" si="19" ref="F22:G22">F23</f>
        <v>0</v>
      </c>
      <c r="G22" s="112">
        <f t="shared" si="19"/>
        <v>0</v>
      </c>
      <c r="H22" s="112">
        <f aca="true" t="shared" si="20" ref="H22:L22">H23</f>
        <v>0</v>
      </c>
      <c r="I22" s="112">
        <f t="shared" si="20"/>
        <v>50</v>
      </c>
      <c r="J22" s="112">
        <f t="shared" si="20"/>
        <v>100</v>
      </c>
      <c r="K22" s="112">
        <f t="shared" si="20"/>
        <v>100</v>
      </c>
      <c r="L22" s="112">
        <f t="shared" si="20"/>
        <v>100</v>
      </c>
    </row>
    <row r="23" spans="1:12" ht="12.75" hidden="1" outlineLevel="3">
      <c r="A23" s="24" t="s">
        <v>190</v>
      </c>
      <c r="B23" s="25"/>
      <c r="C23" s="24"/>
      <c r="D23" s="25">
        <v>631001</v>
      </c>
      <c r="E23" s="111" t="s">
        <v>223</v>
      </c>
      <c r="F23" s="112">
        <v>0</v>
      </c>
      <c r="G23" s="112">
        <v>0</v>
      </c>
      <c r="H23" s="112">
        <v>0</v>
      </c>
      <c r="I23" s="112">
        <v>50</v>
      </c>
      <c r="J23" s="112">
        <v>100</v>
      </c>
      <c r="K23" s="112">
        <v>100</v>
      </c>
      <c r="L23" s="112">
        <v>100</v>
      </c>
    </row>
    <row r="24" spans="1:12" ht="12.75" outlineLevel="2" collapsed="1">
      <c r="A24" s="24" t="s">
        <v>190</v>
      </c>
      <c r="B24" s="25"/>
      <c r="C24" s="24" t="s">
        <v>192</v>
      </c>
      <c r="D24" s="25"/>
      <c r="E24" s="111" t="s">
        <v>204</v>
      </c>
      <c r="F24" s="112">
        <f aca="true" t="shared" si="21" ref="F24:G24">SUM(F25:F29)</f>
        <v>0</v>
      </c>
      <c r="G24" s="112">
        <f t="shared" si="21"/>
        <v>0</v>
      </c>
      <c r="H24" s="112">
        <f aca="true" t="shared" si="22" ref="H24">SUM(H25:H29)</f>
        <v>0</v>
      </c>
      <c r="I24" s="112">
        <f aca="true" t="shared" si="23" ref="I24">SUM(I25:I29)</f>
        <v>6950</v>
      </c>
      <c r="J24" s="112">
        <f aca="true" t="shared" si="24" ref="J24:K24">SUM(J25:J29)</f>
        <v>18100</v>
      </c>
      <c r="K24" s="112">
        <f t="shared" si="24"/>
        <v>19600</v>
      </c>
      <c r="L24" s="112">
        <f aca="true" t="shared" si="25" ref="L24">SUM(L25:L29)</f>
        <v>20600</v>
      </c>
    </row>
    <row r="25" spans="1:12" ht="12.75" hidden="1" outlineLevel="3">
      <c r="A25" s="24" t="s">
        <v>190</v>
      </c>
      <c r="B25" s="25"/>
      <c r="C25" s="24"/>
      <c r="D25" s="25">
        <v>632001</v>
      </c>
      <c r="E25" s="111" t="s">
        <v>291</v>
      </c>
      <c r="F25" s="112">
        <v>0</v>
      </c>
      <c r="G25" s="112">
        <v>0</v>
      </c>
      <c r="H25" s="112">
        <v>0</v>
      </c>
      <c r="I25" s="112">
        <v>1900</v>
      </c>
      <c r="J25" s="112">
        <v>5000</v>
      </c>
      <c r="K25" s="112">
        <v>6000</v>
      </c>
      <c r="L25" s="112">
        <v>7000</v>
      </c>
    </row>
    <row r="26" spans="1:12" ht="12.75" hidden="1" outlineLevel="3">
      <c r="A26" s="24" t="s">
        <v>190</v>
      </c>
      <c r="B26" s="25"/>
      <c r="C26" s="24"/>
      <c r="D26" s="25">
        <v>632001</v>
      </c>
      <c r="E26" s="111" t="s">
        <v>292</v>
      </c>
      <c r="F26" s="112">
        <v>0</v>
      </c>
      <c r="G26" s="112">
        <v>0</v>
      </c>
      <c r="H26" s="112">
        <v>0</v>
      </c>
      <c r="I26" s="112">
        <v>3900</v>
      </c>
      <c r="J26" s="112">
        <v>10000</v>
      </c>
      <c r="K26" s="112">
        <v>10000</v>
      </c>
      <c r="L26" s="112">
        <v>10000</v>
      </c>
    </row>
    <row r="27" spans="1:12" ht="12.75" hidden="1" outlineLevel="3">
      <c r="A27" s="24" t="s">
        <v>190</v>
      </c>
      <c r="B27" s="25"/>
      <c r="C27" s="24"/>
      <c r="D27" s="25">
        <v>632002</v>
      </c>
      <c r="E27" s="111" t="s">
        <v>205</v>
      </c>
      <c r="F27" s="112">
        <v>0</v>
      </c>
      <c r="G27" s="112">
        <v>0</v>
      </c>
      <c r="H27" s="112">
        <v>0</v>
      </c>
      <c r="I27" s="112">
        <v>800</v>
      </c>
      <c r="J27" s="112">
        <v>2500</v>
      </c>
      <c r="K27" s="112">
        <v>3000</v>
      </c>
      <c r="L27" s="112">
        <v>3000</v>
      </c>
    </row>
    <row r="28" spans="1:12" ht="12.75" hidden="1" outlineLevel="3">
      <c r="A28" s="24" t="s">
        <v>190</v>
      </c>
      <c r="B28" s="25"/>
      <c r="C28" s="24"/>
      <c r="D28" s="25">
        <v>632003</v>
      </c>
      <c r="E28" s="111" t="s">
        <v>293</v>
      </c>
      <c r="F28" s="112">
        <v>0</v>
      </c>
      <c r="G28" s="112">
        <v>0</v>
      </c>
      <c r="H28" s="112">
        <v>0</v>
      </c>
      <c r="I28" s="112">
        <v>250</v>
      </c>
      <c r="J28" s="112">
        <v>300</v>
      </c>
      <c r="K28" s="112">
        <v>300</v>
      </c>
      <c r="L28" s="112">
        <v>300</v>
      </c>
    </row>
    <row r="29" spans="1:12" ht="12.75" hidden="1" outlineLevel="3">
      <c r="A29" s="24" t="s">
        <v>190</v>
      </c>
      <c r="B29" s="25"/>
      <c r="C29" s="24"/>
      <c r="D29" s="25">
        <v>632005</v>
      </c>
      <c r="E29" s="111" t="s">
        <v>481</v>
      </c>
      <c r="F29" s="112">
        <v>0</v>
      </c>
      <c r="G29" s="112">
        <v>0</v>
      </c>
      <c r="H29" s="112">
        <v>0</v>
      </c>
      <c r="I29" s="112">
        <v>100</v>
      </c>
      <c r="J29" s="112">
        <v>300</v>
      </c>
      <c r="K29" s="112">
        <v>300</v>
      </c>
      <c r="L29" s="112">
        <v>300</v>
      </c>
    </row>
    <row r="30" spans="1:12" ht="12.75" outlineLevel="2" collapsed="1">
      <c r="A30" s="24" t="s">
        <v>190</v>
      </c>
      <c r="B30" s="25"/>
      <c r="C30" s="24" t="s">
        <v>183</v>
      </c>
      <c r="D30" s="25"/>
      <c r="E30" s="111" t="s">
        <v>207</v>
      </c>
      <c r="F30" s="112">
        <f aca="true" t="shared" si="26" ref="F30:J30">SUM(F31:F37)</f>
        <v>0</v>
      </c>
      <c r="G30" s="112">
        <f t="shared" si="26"/>
        <v>0</v>
      </c>
      <c r="H30" s="112">
        <f t="shared" si="26"/>
        <v>0</v>
      </c>
      <c r="I30" s="112">
        <f t="shared" si="26"/>
        <v>7600</v>
      </c>
      <c r="J30" s="112">
        <f t="shared" si="26"/>
        <v>21750</v>
      </c>
      <c r="K30" s="112">
        <f aca="true" t="shared" si="27" ref="K30">SUM(K31:K37)</f>
        <v>7600</v>
      </c>
      <c r="L30" s="112">
        <f aca="true" t="shared" si="28" ref="L30">SUM(L31:L37)</f>
        <v>14680</v>
      </c>
    </row>
    <row r="31" spans="1:12" ht="12.75" hidden="1" outlineLevel="3">
      <c r="A31" s="24" t="s">
        <v>190</v>
      </c>
      <c r="B31" s="25"/>
      <c r="C31" s="24"/>
      <c r="D31" s="25">
        <v>633001</v>
      </c>
      <c r="E31" s="111" t="s">
        <v>236</v>
      </c>
      <c r="F31" s="112">
        <v>0</v>
      </c>
      <c r="G31" s="112">
        <v>0</v>
      </c>
      <c r="H31" s="112">
        <v>0</v>
      </c>
      <c r="I31" s="112">
        <v>1000</v>
      </c>
      <c r="J31" s="112">
        <v>11150</v>
      </c>
      <c r="K31" s="112">
        <v>1000</v>
      </c>
      <c r="L31" s="112">
        <v>8080</v>
      </c>
    </row>
    <row r="32" spans="1:12" ht="12.75" hidden="1" outlineLevel="3">
      <c r="A32" s="24" t="s">
        <v>190</v>
      </c>
      <c r="B32" s="25"/>
      <c r="C32" s="24"/>
      <c r="D32" s="25">
        <v>633002</v>
      </c>
      <c r="E32" s="111" t="s">
        <v>2</v>
      </c>
      <c r="F32" s="112">
        <v>0</v>
      </c>
      <c r="G32" s="112">
        <v>0</v>
      </c>
      <c r="H32" s="112">
        <v>0</v>
      </c>
      <c r="I32" s="112">
        <v>500</v>
      </c>
      <c r="J32" s="112">
        <v>2000</v>
      </c>
      <c r="K32" s="112">
        <v>500</v>
      </c>
      <c r="L32" s="112">
        <v>500</v>
      </c>
    </row>
    <row r="33" spans="1:12" ht="12.75" hidden="1" outlineLevel="3">
      <c r="A33" s="24" t="s">
        <v>190</v>
      </c>
      <c r="B33" s="25"/>
      <c r="C33" s="24"/>
      <c r="D33" s="25">
        <v>633004</v>
      </c>
      <c r="E33" s="111" t="s">
        <v>345</v>
      </c>
      <c r="F33" s="112">
        <v>0</v>
      </c>
      <c r="G33" s="112">
        <v>0</v>
      </c>
      <c r="H33" s="112">
        <v>0</v>
      </c>
      <c r="I33" s="112">
        <v>500</v>
      </c>
      <c r="J33" s="112">
        <v>1000</v>
      </c>
      <c r="K33" s="112">
        <v>500</v>
      </c>
      <c r="L33" s="112">
        <v>500</v>
      </c>
    </row>
    <row r="34" spans="1:12" ht="12.75" hidden="1" outlineLevel="3">
      <c r="A34" s="24" t="s">
        <v>190</v>
      </c>
      <c r="B34" s="25"/>
      <c r="C34" s="24"/>
      <c r="D34" s="25">
        <v>633006</v>
      </c>
      <c r="E34" s="111" t="s">
        <v>208</v>
      </c>
      <c r="F34" s="112">
        <v>0</v>
      </c>
      <c r="G34" s="112">
        <v>0</v>
      </c>
      <c r="H34" s="112">
        <v>0</v>
      </c>
      <c r="I34" s="112">
        <v>3000</v>
      </c>
      <c r="J34" s="112">
        <v>5000</v>
      </c>
      <c r="K34" s="112">
        <v>3000</v>
      </c>
      <c r="L34" s="112">
        <v>3000</v>
      </c>
    </row>
    <row r="35" spans="1:12" ht="12.75" hidden="1" outlineLevel="3">
      <c r="A35" s="24" t="s">
        <v>190</v>
      </c>
      <c r="B35" s="25"/>
      <c r="C35" s="24"/>
      <c r="D35" s="25">
        <v>633009</v>
      </c>
      <c r="E35" s="111" t="s">
        <v>209</v>
      </c>
      <c r="F35" s="112">
        <v>0</v>
      </c>
      <c r="G35" s="112">
        <v>0</v>
      </c>
      <c r="H35" s="112">
        <v>0</v>
      </c>
      <c r="I35" s="112">
        <v>1600</v>
      </c>
      <c r="J35" s="112">
        <v>1600</v>
      </c>
      <c r="K35" s="112">
        <v>1600</v>
      </c>
      <c r="L35" s="112">
        <v>1600</v>
      </c>
    </row>
    <row r="36" spans="1:12" ht="12.75" hidden="1" outlineLevel="3">
      <c r="A36" s="24" t="s">
        <v>190</v>
      </c>
      <c r="B36" s="25"/>
      <c r="C36" s="24"/>
      <c r="D36" s="25">
        <v>633010</v>
      </c>
      <c r="E36" s="111" t="s">
        <v>210</v>
      </c>
      <c r="F36" s="112">
        <v>0</v>
      </c>
      <c r="G36" s="112">
        <v>0</v>
      </c>
      <c r="H36" s="112">
        <v>0</v>
      </c>
      <c r="I36" s="112">
        <v>500</v>
      </c>
      <c r="J36" s="112">
        <v>500</v>
      </c>
      <c r="K36" s="112">
        <v>500</v>
      </c>
      <c r="L36" s="112">
        <v>500</v>
      </c>
    </row>
    <row r="37" spans="1:12" ht="12.75" hidden="1" outlineLevel="3">
      <c r="A37" s="24" t="s">
        <v>190</v>
      </c>
      <c r="B37" s="25"/>
      <c r="C37" s="24"/>
      <c r="D37" s="25">
        <v>633013</v>
      </c>
      <c r="E37" s="111" t="s">
        <v>344</v>
      </c>
      <c r="F37" s="112">
        <v>0</v>
      </c>
      <c r="G37" s="112">
        <v>0</v>
      </c>
      <c r="H37" s="112">
        <v>0</v>
      </c>
      <c r="I37" s="112">
        <v>500</v>
      </c>
      <c r="J37" s="112">
        <v>500</v>
      </c>
      <c r="K37" s="112">
        <v>500</v>
      </c>
      <c r="L37" s="112">
        <v>500</v>
      </c>
    </row>
    <row r="38" spans="1:12" ht="12.75" outlineLevel="2" collapsed="1">
      <c r="A38" s="24" t="s">
        <v>190</v>
      </c>
      <c r="B38" s="25"/>
      <c r="C38" s="24" t="s">
        <v>187</v>
      </c>
      <c r="D38" s="25"/>
      <c r="E38" s="111" t="s">
        <v>347</v>
      </c>
      <c r="F38" s="112">
        <f aca="true" t="shared" si="29" ref="F38:G38">F39</f>
        <v>0</v>
      </c>
      <c r="G38" s="112">
        <f t="shared" si="29"/>
        <v>0</v>
      </c>
      <c r="H38" s="112">
        <f aca="true" t="shared" si="30" ref="H38:L38">H39</f>
        <v>0</v>
      </c>
      <c r="I38" s="112">
        <f t="shared" si="30"/>
        <v>275</v>
      </c>
      <c r="J38" s="112">
        <f t="shared" si="30"/>
        <v>500</v>
      </c>
      <c r="K38" s="112">
        <f t="shared" si="30"/>
        <v>500</v>
      </c>
      <c r="L38" s="112">
        <f t="shared" si="30"/>
        <v>500</v>
      </c>
    </row>
    <row r="39" spans="1:12" ht="12.75" hidden="1" outlineLevel="3">
      <c r="A39" s="24" t="s">
        <v>190</v>
      </c>
      <c r="B39" s="25"/>
      <c r="C39" s="24"/>
      <c r="D39" s="25">
        <v>634004</v>
      </c>
      <c r="E39" s="111" t="s">
        <v>371</v>
      </c>
      <c r="F39" s="112">
        <v>0</v>
      </c>
      <c r="G39" s="112">
        <v>0</v>
      </c>
      <c r="H39" s="112">
        <v>0</v>
      </c>
      <c r="I39" s="112">
        <v>275</v>
      </c>
      <c r="J39" s="112">
        <v>500</v>
      </c>
      <c r="K39" s="112">
        <v>500</v>
      </c>
      <c r="L39" s="112">
        <v>500</v>
      </c>
    </row>
    <row r="40" spans="1:12" ht="12.75" outlineLevel="2" collapsed="1">
      <c r="A40" s="24" t="s">
        <v>190</v>
      </c>
      <c r="B40" s="25"/>
      <c r="C40" s="24" t="s">
        <v>185</v>
      </c>
      <c r="D40" s="25"/>
      <c r="E40" s="111" t="s">
        <v>211</v>
      </c>
      <c r="F40" s="112">
        <f aca="true" t="shared" si="31" ref="F40:J40">SUM(F41:F42)</f>
        <v>0</v>
      </c>
      <c r="G40" s="112">
        <f t="shared" si="31"/>
        <v>0</v>
      </c>
      <c r="H40" s="112">
        <f t="shared" si="31"/>
        <v>0</v>
      </c>
      <c r="I40" s="112">
        <f t="shared" si="31"/>
        <v>1550</v>
      </c>
      <c r="J40" s="112">
        <f t="shared" si="31"/>
        <v>5000</v>
      </c>
      <c r="K40" s="112">
        <f aca="true" t="shared" si="32" ref="K40">SUM(K41:K42)</f>
        <v>5000</v>
      </c>
      <c r="L40" s="112">
        <f aca="true" t="shared" si="33" ref="L40">SUM(L41:L42)</f>
        <v>5000</v>
      </c>
    </row>
    <row r="41" spans="1:12" ht="12.75" hidden="1" outlineLevel="3">
      <c r="A41" s="24" t="s">
        <v>190</v>
      </c>
      <c r="B41" s="25"/>
      <c r="C41" s="24"/>
      <c r="D41" s="25">
        <v>635002</v>
      </c>
      <c r="E41" s="111" t="s">
        <v>360</v>
      </c>
      <c r="F41" s="112">
        <v>0</v>
      </c>
      <c r="G41" s="112">
        <v>0</v>
      </c>
      <c r="H41" s="112">
        <v>0</v>
      </c>
      <c r="I41" s="112">
        <v>550</v>
      </c>
      <c r="J41" s="112">
        <v>2000</v>
      </c>
      <c r="K41" s="112">
        <v>2000</v>
      </c>
      <c r="L41" s="112">
        <v>2000</v>
      </c>
    </row>
    <row r="42" spans="1:12" ht="12.75" hidden="1" outlineLevel="3">
      <c r="A42" s="24" t="s">
        <v>190</v>
      </c>
      <c r="B42" s="25"/>
      <c r="C42" s="24"/>
      <c r="D42" s="25">
        <v>635006</v>
      </c>
      <c r="E42" s="111" t="s">
        <v>224</v>
      </c>
      <c r="F42" s="112">
        <v>0</v>
      </c>
      <c r="G42" s="112">
        <v>0</v>
      </c>
      <c r="H42" s="112">
        <v>0</v>
      </c>
      <c r="I42" s="112">
        <v>1000</v>
      </c>
      <c r="J42" s="112">
        <v>3000</v>
      </c>
      <c r="K42" s="112">
        <v>3000</v>
      </c>
      <c r="L42" s="112">
        <v>3000</v>
      </c>
    </row>
    <row r="43" spans="1:12" ht="12.75" outlineLevel="2" collapsed="1">
      <c r="A43" s="24" t="s">
        <v>190</v>
      </c>
      <c r="B43" s="25"/>
      <c r="C43" s="24" t="s">
        <v>177</v>
      </c>
      <c r="D43" s="25"/>
      <c r="E43" s="111" t="s">
        <v>216</v>
      </c>
      <c r="F43" s="112">
        <f aca="true" t="shared" si="34" ref="F43:L43">SUM(F44:F54)</f>
        <v>0</v>
      </c>
      <c r="G43" s="112">
        <f t="shared" si="34"/>
        <v>0</v>
      </c>
      <c r="H43" s="112">
        <f t="shared" si="34"/>
        <v>0</v>
      </c>
      <c r="I43" s="112">
        <f t="shared" si="34"/>
        <v>4515</v>
      </c>
      <c r="J43" s="112">
        <f t="shared" si="34"/>
        <v>18700</v>
      </c>
      <c r="K43" s="112">
        <f t="shared" si="34"/>
        <v>19700</v>
      </c>
      <c r="L43" s="112">
        <f t="shared" si="34"/>
        <v>20100</v>
      </c>
    </row>
    <row r="44" spans="1:12" ht="12.75" hidden="1" outlineLevel="3">
      <c r="A44" s="24" t="s">
        <v>190</v>
      </c>
      <c r="B44" s="25"/>
      <c r="C44" s="24"/>
      <c r="D44" s="25">
        <v>637001</v>
      </c>
      <c r="E44" s="111" t="s">
        <v>217</v>
      </c>
      <c r="F44" s="112">
        <v>0</v>
      </c>
      <c r="G44" s="112">
        <v>0</v>
      </c>
      <c r="H44" s="112">
        <v>0</v>
      </c>
      <c r="I44" s="112">
        <v>500</v>
      </c>
      <c r="J44" s="112">
        <v>1000</v>
      </c>
      <c r="K44" s="112">
        <v>1000</v>
      </c>
      <c r="L44" s="112">
        <v>1000</v>
      </c>
    </row>
    <row r="45" spans="1:12" ht="12.75" hidden="1" outlineLevel="3">
      <c r="A45" s="24" t="s">
        <v>190</v>
      </c>
      <c r="B45" s="25"/>
      <c r="C45" s="24"/>
      <c r="D45" s="25">
        <v>637004</v>
      </c>
      <c r="E45" s="111" t="s">
        <v>218</v>
      </c>
      <c r="F45" s="112">
        <v>0</v>
      </c>
      <c r="G45" s="112">
        <v>0</v>
      </c>
      <c r="H45" s="112">
        <v>0</v>
      </c>
      <c r="I45" s="112">
        <v>365</v>
      </c>
      <c r="J45" s="112">
        <v>1000</v>
      </c>
      <c r="K45" s="112">
        <v>1000</v>
      </c>
      <c r="L45" s="112">
        <v>1000</v>
      </c>
    </row>
    <row r="46" spans="1:12" ht="12.75" hidden="1" outlineLevel="3">
      <c r="A46" s="24" t="s">
        <v>190</v>
      </c>
      <c r="B46" s="25"/>
      <c r="C46" s="24"/>
      <c r="D46" s="25">
        <v>637005</v>
      </c>
      <c r="E46" s="111" t="s">
        <v>225</v>
      </c>
      <c r="F46" s="112">
        <v>0</v>
      </c>
      <c r="G46" s="112">
        <v>0</v>
      </c>
      <c r="H46" s="112">
        <v>0</v>
      </c>
      <c r="I46" s="112">
        <v>100</v>
      </c>
      <c r="J46" s="112">
        <v>600</v>
      </c>
      <c r="K46" s="112">
        <v>600</v>
      </c>
      <c r="L46" s="112">
        <v>600</v>
      </c>
    </row>
    <row r="47" spans="1:12" ht="12.75" hidden="1" outlineLevel="3">
      <c r="A47" s="24" t="s">
        <v>190</v>
      </c>
      <c r="B47" s="25"/>
      <c r="C47" s="24"/>
      <c r="D47" s="25">
        <v>637006</v>
      </c>
      <c r="E47" s="111" t="s">
        <v>227</v>
      </c>
      <c r="F47" s="112">
        <v>0</v>
      </c>
      <c r="G47" s="112">
        <v>0</v>
      </c>
      <c r="H47" s="112">
        <v>0</v>
      </c>
      <c r="I47" s="112">
        <v>50</v>
      </c>
      <c r="J47" s="112">
        <v>100</v>
      </c>
      <c r="K47" s="112">
        <v>100</v>
      </c>
      <c r="L47" s="112">
        <v>100</v>
      </c>
    </row>
    <row r="48" spans="1:12" ht="12.75" hidden="1" outlineLevel="3">
      <c r="A48" s="24" t="s">
        <v>190</v>
      </c>
      <c r="B48" s="25"/>
      <c r="C48" s="24"/>
      <c r="D48" s="25">
        <v>637007</v>
      </c>
      <c r="E48" s="111" t="s">
        <v>501</v>
      </c>
      <c r="F48" s="112">
        <v>0</v>
      </c>
      <c r="G48" s="112">
        <v>0</v>
      </c>
      <c r="H48" s="112">
        <v>0</v>
      </c>
      <c r="I48" s="112">
        <v>0</v>
      </c>
      <c r="J48" s="112">
        <v>5000</v>
      </c>
      <c r="K48" s="112">
        <v>5000</v>
      </c>
      <c r="L48" s="112">
        <v>5000</v>
      </c>
    </row>
    <row r="49" spans="1:12" ht="12.75" hidden="1" outlineLevel="3">
      <c r="A49" s="24" t="s">
        <v>190</v>
      </c>
      <c r="B49" s="25"/>
      <c r="C49" s="24"/>
      <c r="D49" s="25">
        <v>637014</v>
      </c>
      <c r="E49" s="111" t="s">
        <v>21</v>
      </c>
      <c r="F49" s="112">
        <v>0</v>
      </c>
      <c r="G49" s="112">
        <v>0</v>
      </c>
      <c r="H49" s="112">
        <v>0</v>
      </c>
      <c r="I49" s="112">
        <v>200</v>
      </c>
      <c r="J49" s="112">
        <v>1000</v>
      </c>
      <c r="K49" s="112">
        <v>1500</v>
      </c>
      <c r="L49" s="112">
        <v>1700</v>
      </c>
    </row>
    <row r="50" spans="1:12" ht="12.75" hidden="1" outlineLevel="3">
      <c r="A50" s="24" t="s">
        <v>190</v>
      </c>
      <c r="B50" s="25"/>
      <c r="C50" s="24"/>
      <c r="D50" s="25">
        <v>637015</v>
      </c>
      <c r="E50" s="111" t="s">
        <v>266</v>
      </c>
      <c r="F50" s="112">
        <v>0</v>
      </c>
      <c r="G50" s="112">
        <v>0</v>
      </c>
      <c r="H50" s="112">
        <v>0</v>
      </c>
      <c r="I50" s="112">
        <v>0</v>
      </c>
      <c r="J50" s="112">
        <v>1000</v>
      </c>
      <c r="K50" s="112">
        <v>1000</v>
      </c>
      <c r="L50" s="112">
        <v>1000</v>
      </c>
    </row>
    <row r="51" spans="1:12" ht="12.75" hidden="1" outlineLevel="3">
      <c r="A51" s="24" t="s">
        <v>190</v>
      </c>
      <c r="B51" s="25"/>
      <c r="C51" s="24"/>
      <c r="D51" s="25">
        <v>637016</v>
      </c>
      <c r="E51" s="111" t="s">
        <v>54</v>
      </c>
      <c r="F51" s="112">
        <v>0</v>
      </c>
      <c r="G51" s="112">
        <v>0</v>
      </c>
      <c r="H51" s="112">
        <v>0</v>
      </c>
      <c r="I51" s="112">
        <v>1400</v>
      </c>
      <c r="J51" s="112">
        <v>3500</v>
      </c>
      <c r="K51" s="112">
        <v>4000</v>
      </c>
      <c r="L51" s="112">
        <v>4200</v>
      </c>
    </row>
    <row r="52" spans="1:12" ht="12.75" hidden="1" outlineLevel="3">
      <c r="A52" s="24" t="s">
        <v>190</v>
      </c>
      <c r="B52" s="25"/>
      <c r="C52" s="24"/>
      <c r="D52" s="25">
        <v>637027</v>
      </c>
      <c r="E52" s="111" t="s">
        <v>226</v>
      </c>
      <c r="F52" s="112">
        <v>0</v>
      </c>
      <c r="G52" s="112">
        <v>0</v>
      </c>
      <c r="H52" s="112">
        <v>0</v>
      </c>
      <c r="I52" s="112">
        <v>1400</v>
      </c>
      <c r="J52" s="112">
        <v>5000</v>
      </c>
      <c r="K52" s="112">
        <v>5000</v>
      </c>
      <c r="L52" s="112">
        <v>5000</v>
      </c>
    </row>
    <row r="53" spans="1:12" ht="12.75" hidden="1" outlineLevel="3">
      <c r="A53" s="24" t="s">
        <v>190</v>
      </c>
      <c r="B53" s="25"/>
      <c r="C53" s="24"/>
      <c r="D53" s="25">
        <v>637030</v>
      </c>
      <c r="E53" s="111" t="s">
        <v>502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</row>
    <row r="54" spans="1:12" ht="12.75" hidden="1" outlineLevel="3">
      <c r="A54" s="24" t="s">
        <v>190</v>
      </c>
      <c r="B54" s="25"/>
      <c r="C54" s="24"/>
      <c r="D54" s="25">
        <v>637036</v>
      </c>
      <c r="E54" s="111" t="s">
        <v>375</v>
      </c>
      <c r="F54" s="112">
        <v>0</v>
      </c>
      <c r="G54" s="112">
        <v>0</v>
      </c>
      <c r="H54" s="112">
        <v>0</v>
      </c>
      <c r="I54" s="112">
        <v>500</v>
      </c>
      <c r="J54" s="112">
        <v>500</v>
      </c>
      <c r="K54" s="112">
        <v>500</v>
      </c>
      <c r="L54" s="112">
        <v>500</v>
      </c>
    </row>
    <row r="55" spans="1:12" ht="15.75" collapsed="1">
      <c r="A55" s="182" t="s">
        <v>75</v>
      </c>
      <c r="B55" s="182"/>
      <c r="C55" s="182"/>
      <c r="D55" s="151" t="s">
        <v>158</v>
      </c>
      <c r="E55" s="151"/>
      <c r="F55" s="110">
        <f aca="true" t="shared" si="35" ref="F55:J55">F56+F58+F68</f>
        <v>0</v>
      </c>
      <c r="G55" s="110">
        <f t="shared" si="35"/>
        <v>0</v>
      </c>
      <c r="H55" s="110">
        <f t="shared" si="35"/>
        <v>0</v>
      </c>
      <c r="I55" s="110">
        <f t="shared" si="35"/>
        <v>32600</v>
      </c>
      <c r="J55" s="110">
        <f t="shared" si="35"/>
        <v>146450</v>
      </c>
      <c r="K55" s="110">
        <f aca="true" t="shared" si="36" ref="K55:L55">K56+K58+K68</f>
        <v>153936</v>
      </c>
      <c r="L55" s="110">
        <f t="shared" si="36"/>
        <v>161565</v>
      </c>
    </row>
    <row r="56" spans="1:12" ht="12.75" outlineLevel="1">
      <c r="A56" s="24" t="s">
        <v>95</v>
      </c>
      <c r="B56" s="25">
        <v>610</v>
      </c>
      <c r="C56" s="24"/>
      <c r="D56" s="25"/>
      <c r="E56" s="111" t="s">
        <v>321</v>
      </c>
      <c r="F56" s="112">
        <f aca="true" t="shared" si="37" ref="F56:G56">F57</f>
        <v>0</v>
      </c>
      <c r="G56" s="112">
        <f t="shared" si="37"/>
        <v>0</v>
      </c>
      <c r="H56" s="112">
        <f aca="true" t="shared" si="38" ref="H56:L56">H57</f>
        <v>0</v>
      </c>
      <c r="I56" s="112">
        <f t="shared" si="38"/>
        <v>21500</v>
      </c>
      <c r="J56" s="112">
        <f t="shared" si="38"/>
        <v>102000</v>
      </c>
      <c r="K56" s="112">
        <f t="shared" si="38"/>
        <v>107100</v>
      </c>
      <c r="L56" s="112">
        <f t="shared" si="38"/>
        <v>112200</v>
      </c>
    </row>
    <row r="57" spans="1:12" ht="12.75" outlineLevel="2">
      <c r="A57" s="24" t="s">
        <v>95</v>
      </c>
      <c r="B57" s="25"/>
      <c r="C57" s="25">
        <v>611</v>
      </c>
      <c r="D57" s="25"/>
      <c r="E57" s="111" t="s">
        <v>0</v>
      </c>
      <c r="F57" s="112">
        <v>0</v>
      </c>
      <c r="G57" s="112">
        <v>0</v>
      </c>
      <c r="H57" s="112">
        <v>0</v>
      </c>
      <c r="I57" s="112">
        <v>21500</v>
      </c>
      <c r="J57" s="112">
        <v>102000</v>
      </c>
      <c r="K57" s="112">
        <f>ROUND(J57*1.05,0)</f>
        <v>107100</v>
      </c>
      <c r="L57" s="112">
        <f>ROUND(J57*1.1,0)</f>
        <v>112200</v>
      </c>
    </row>
    <row r="58" spans="1:12" ht="12.75" outlineLevel="1">
      <c r="A58" s="24" t="s">
        <v>95</v>
      </c>
      <c r="B58" s="25">
        <v>620</v>
      </c>
      <c r="C58" s="25"/>
      <c r="D58" s="25"/>
      <c r="E58" s="111" t="s">
        <v>194</v>
      </c>
      <c r="F58" s="112">
        <f aca="true" t="shared" si="39" ref="F58:G58">SUM(F59:F61)</f>
        <v>0</v>
      </c>
      <c r="G58" s="112">
        <f t="shared" si="39"/>
        <v>0</v>
      </c>
      <c r="H58" s="112">
        <f aca="true" t="shared" si="40" ref="H58">SUM(H59:H61)</f>
        <v>0</v>
      </c>
      <c r="I58" s="112">
        <f aca="true" t="shared" si="41" ref="I58">SUM(I59:I61)</f>
        <v>7570</v>
      </c>
      <c r="J58" s="112">
        <f aca="true" t="shared" si="42" ref="J58">SUM(J59:J61)</f>
        <v>35650</v>
      </c>
      <c r="K58" s="112">
        <f aca="true" t="shared" si="43" ref="K58:L58">SUM(K59:K61)</f>
        <v>37436</v>
      </c>
      <c r="L58" s="112">
        <f t="shared" si="43"/>
        <v>39215</v>
      </c>
    </row>
    <row r="59" spans="1:12" ht="12.75" outlineLevel="2">
      <c r="A59" s="24" t="s">
        <v>95</v>
      </c>
      <c r="B59" s="25"/>
      <c r="C59" s="24" t="s">
        <v>178</v>
      </c>
      <c r="D59" s="25"/>
      <c r="E59" s="111" t="s">
        <v>195</v>
      </c>
      <c r="F59" s="112">
        <v>0</v>
      </c>
      <c r="G59" s="112">
        <v>0</v>
      </c>
      <c r="H59" s="112">
        <v>0</v>
      </c>
      <c r="I59" s="112">
        <v>1800</v>
      </c>
      <c r="J59" s="112">
        <v>8150</v>
      </c>
      <c r="K59" s="112">
        <f>ROUND(J59*1.05,0)</f>
        <v>8558</v>
      </c>
      <c r="L59" s="112">
        <f>ROUND(J59*1.1,0)</f>
        <v>8965</v>
      </c>
    </row>
    <row r="60" spans="1:12" ht="12.75" outlineLevel="2">
      <c r="A60" s="24" t="s">
        <v>95</v>
      </c>
      <c r="B60" s="25"/>
      <c r="C60" s="24" t="s">
        <v>179</v>
      </c>
      <c r="D60" s="25"/>
      <c r="E60" s="111" t="s">
        <v>196</v>
      </c>
      <c r="F60" s="112">
        <v>0</v>
      </c>
      <c r="G60" s="112">
        <v>0</v>
      </c>
      <c r="H60" s="112">
        <v>0</v>
      </c>
      <c r="I60" s="112">
        <v>400</v>
      </c>
      <c r="J60" s="112">
        <v>2050</v>
      </c>
      <c r="K60" s="112">
        <f>ROUND(J60*1.05,0)</f>
        <v>2153</v>
      </c>
      <c r="L60" s="112">
        <f>ROUND(J60*1.1,0)</f>
        <v>2255</v>
      </c>
    </row>
    <row r="61" spans="1:12" ht="12.75" outlineLevel="2">
      <c r="A61" s="24" t="s">
        <v>95</v>
      </c>
      <c r="B61" s="25"/>
      <c r="C61" s="24" t="s">
        <v>180</v>
      </c>
      <c r="D61" s="25"/>
      <c r="E61" s="111" t="s">
        <v>197</v>
      </c>
      <c r="F61" s="112">
        <f aca="true" t="shared" si="44" ref="F61:J61">SUM(F62:F67)</f>
        <v>0</v>
      </c>
      <c r="G61" s="112">
        <f t="shared" si="44"/>
        <v>0</v>
      </c>
      <c r="H61" s="112">
        <f t="shared" si="44"/>
        <v>0</v>
      </c>
      <c r="I61" s="112">
        <f aca="true" t="shared" si="45" ref="I61">SUM(I62:I67)</f>
        <v>5370</v>
      </c>
      <c r="J61" s="112">
        <f t="shared" si="44"/>
        <v>25450</v>
      </c>
      <c r="K61" s="112">
        <f aca="true" t="shared" si="46" ref="K61:L61">SUM(K62:K67)</f>
        <v>26725</v>
      </c>
      <c r="L61" s="112">
        <f t="shared" si="46"/>
        <v>27995</v>
      </c>
    </row>
    <row r="62" spans="1:12" ht="12.75" hidden="1" outlineLevel="3">
      <c r="A62" s="24" t="s">
        <v>95</v>
      </c>
      <c r="B62" s="25"/>
      <c r="C62" s="24"/>
      <c r="D62" s="25">
        <v>625001</v>
      </c>
      <c r="E62" s="111" t="s">
        <v>198</v>
      </c>
      <c r="F62" s="112">
        <v>0</v>
      </c>
      <c r="G62" s="112">
        <v>0</v>
      </c>
      <c r="H62" s="112">
        <v>0</v>
      </c>
      <c r="I62" s="112">
        <v>300</v>
      </c>
      <c r="J62" s="112">
        <v>1450</v>
      </c>
      <c r="K62" s="112">
        <f>ROUND(J62*1.05,0)</f>
        <v>1523</v>
      </c>
      <c r="L62" s="112">
        <f>ROUND(J62*1.1,0)</f>
        <v>1595</v>
      </c>
    </row>
    <row r="63" spans="1:12" ht="12.75" hidden="1" outlineLevel="3">
      <c r="A63" s="24" t="s">
        <v>95</v>
      </c>
      <c r="B63" s="25"/>
      <c r="C63" s="24"/>
      <c r="D63" s="25">
        <v>625002</v>
      </c>
      <c r="E63" s="111" t="s">
        <v>199</v>
      </c>
      <c r="F63" s="112">
        <v>0</v>
      </c>
      <c r="G63" s="112">
        <v>0</v>
      </c>
      <c r="H63" s="112">
        <v>0</v>
      </c>
      <c r="I63" s="112">
        <v>3000</v>
      </c>
      <c r="J63" s="112">
        <v>14500</v>
      </c>
      <c r="K63" s="112">
        <f aca="true" t="shared" si="47" ref="K63:K67">ROUND(J63*1.05,0)</f>
        <v>15225</v>
      </c>
      <c r="L63" s="112">
        <f aca="true" t="shared" si="48" ref="L63:L67">ROUND(J63*1.1,0)</f>
        <v>15950</v>
      </c>
    </row>
    <row r="64" spans="1:12" ht="12.75" hidden="1" outlineLevel="3">
      <c r="A64" s="24" t="s">
        <v>95</v>
      </c>
      <c r="B64" s="25"/>
      <c r="C64" s="24"/>
      <c r="D64" s="25">
        <v>625003</v>
      </c>
      <c r="E64" s="111" t="s">
        <v>200</v>
      </c>
      <c r="F64" s="112">
        <v>0</v>
      </c>
      <c r="G64" s="112">
        <v>0</v>
      </c>
      <c r="H64" s="112">
        <v>0</v>
      </c>
      <c r="I64" s="112">
        <v>170</v>
      </c>
      <c r="J64" s="112">
        <v>850</v>
      </c>
      <c r="K64" s="112">
        <f t="shared" si="47"/>
        <v>893</v>
      </c>
      <c r="L64" s="112">
        <f t="shared" si="48"/>
        <v>935</v>
      </c>
    </row>
    <row r="65" spans="1:12" ht="12.75" hidden="1" outlineLevel="3">
      <c r="A65" s="24" t="s">
        <v>95</v>
      </c>
      <c r="B65" s="25"/>
      <c r="C65" s="24"/>
      <c r="D65" s="25">
        <v>625004</v>
      </c>
      <c r="E65" s="111" t="s">
        <v>201</v>
      </c>
      <c r="F65" s="112">
        <v>0</v>
      </c>
      <c r="G65" s="112">
        <v>0</v>
      </c>
      <c r="H65" s="112">
        <v>0</v>
      </c>
      <c r="I65" s="112">
        <v>650</v>
      </c>
      <c r="J65" s="112">
        <v>2850</v>
      </c>
      <c r="K65" s="112">
        <f t="shared" si="47"/>
        <v>2993</v>
      </c>
      <c r="L65" s="112">
        <f t="shared" si="48"/>
        <v>3135</v>
      </c>
    </row>
    <row r="66" spans="1:12" ht="12.75" hidden="1" outlineLevel="3">
      <c r="A66" s="24" t="s">
        <v>95</v>
      </c>
      <c r="B66" s="25"/>
      <c r="C66" s="24"/>
      <c r="D66" s="25">
        <v>625005</v>
      </c>
      <c r="E66" s="111" t="s">
        <v>202</v>
      </c>
      <c r="F66" s="112">
        <v>0</v>
      </c>
      <c r="G66" s="112">
        <v>0</v>
      </c>
      <c r="H66" s="112">
        <v>0</v>
      </c>
      <c r="I66" s="112">
        <v>200</v>
      </c>
      <c r="J66" s="112">
        <v>950</v>
      </c>
      <c r="K66" s="112">
        <f t="shared" si="47"/>
        <v>998</v>
      </c>
      <c r="L66" s="112">
        <f t="shared" si="48"/>
        <v>1045</v>
      </c>
    </row>
    <row r="67" spans="1:12" ht="12.75" hidden="1" outlineLevel="3">
      <c r="A67" s="24" t="s">
        <v>95</v>
      </c>
      <c r="B67" s="25"/>
      <c r="C67" s="24"/>
      <c r="D67" s="25">
        <v>625007</v>
      </c>
      <c r="E67" s="111" t="s">
        <v>203</v>
      </c>
      <c r="F67" s="112">
        <v>0</v>
      </c>
      <c r="G67" s="112">
        <v>0</v>
      </c>
      <c r="H67" s="112">
        <v>0</v>
      </c>
      <c r="I67" s="112">
        <v>1050</v>
      </c>
      <c r="J67" s="112">
        <v>4850</v>
      </c>
      <c r="K67" s="112">
        <f t="shared" si="47"/>
        <v>5093</v>
      </c>
      <c r="L67" s="112">
        <f t="shared" si="48"/>
        <v>5335</v>
      </c>
    </row>
    <row r="68" spans="1:12" ht="12.75" outlineLevel="1">
      <c r="A68" s="24" t="s">
        <v>95</v>
      </c>
      <c r="B68" s="25">
        <v>630</v>
      </c>
      <c r="C68" s="24"/>
      <c r="D68" s="25"/>
      <c r="E68" s="111" t="s">
        <v>221</v>
      </c>
      <c r="F68" s="112">
        <f>F69+F71+F75+F77</f>
        <v>0</v>
      </c>
      <c r="G68" s="112">
        <f>G69+G71+G75+G77</f>
        <v>0</v>
      </c>
      <c r="H68" s="112">
        <f>H69+H71+H75+H77</f>
        <v>0</v>
      </c>
      <c r="I68" s="112">
        <f aca="true" t="shared" si="49" ref="I68">I69+I71+I75+I77</f>
        <v>3530</v>
      </c>
      <c r="J68" s="112">
        <f aca="true" t="shared" si="50" ref="J68">J69+J71+J75+J77</f>
        <v>8800</v>
      </c>
      <c r="K68" s="112">
        <f aca="true" t="shared" si="51" ref="K68:L68">K69+K71+K75+K77</f>
        <v>9400</v>
      </c>
      <c r="L68" s="112">
        <f t="shared" si="51"/>
        <v>10150</v>
      </c>
    </row>
    <row r="69" spans="1:12" ht="12.75" outlineLevel="2">
      <c r="A69" s="24" t="s">
        <v>95</v>
      </c>
      <c r="B69" s="25"/>
      <c r="C69" s="24" t="s">
        <v>192</v>
      </c>
      <c r="D69" s="25"/>
      <c r="E69" s="111" t="s">
        <v>204</v>
      </c>
      <c r="F69" s="112">
        <f aca="true" t="shared" si="52" ref="F69:G69">F70</f>
        <v>0</v>
      </c>
      <c r="G69" s="112">
        <f t="shared" si="52"/>
        <v>0</v>
      </c>
      <c r="H69" s="112">
        <f aca="true" t="shared" si="53" ref="H69:L69">H70</f>
        <v>0</v>
      </c>
      <c r="I69" s="112">
        <f t="shared" si="53"/>
        <v>0</v>
      </c>
      <c r="J69" s="112">
        <f t="shared" si="53"/>
        <v>100</v>
      </c>
      <c r="K69" s="112">
        <f t="shared" si="53"/>
        <v>150</v>
      </c>
      <c r="L69" s="112">
        <f t="shared" si="53"/>
        <v>150</v>
      </c>
    </row>
    <row r="70" spans="1:12" ht="12.75" hidden="1" outlineLevel="3">
      <c r="A70" s="24" t="s">
        <v>95</v>
      </c>
      <c r="B70" s="25"/>
      <c r="C70" s="24"/>
      <c r="D70" s="25">
        <v>632005</v>
      </c>
      <c r="E70" s="111" t="s">
        <v>481</v>
      </c>
      <c r="F70" s="112">
        <v>0</v>
      </c>
      <c r="G70" s="112">
        <v>0</v>
      </c>
      <c r="H70" s="112">
        <v>0</v>
      </c>
      <c r="I70" s="112">
        <v>0</v>
      </c>
      <c r="J70" s="112">
        <v>100</v>
      </c>
      <c r="K70" s="112">
        <v>150</v>
      </c>
      <c r="L70" s="112">
        <v>150</v>
      </c>
    </row>
    <row r="71" spans="1:12" ht="12.75" outlineLevel="2" collapsed="1">
      <c r="A71" s="24" t="s">
        <v>95</v>
      </c>
      <c r="B71" s="25"/>
      <c r="C71" s="24" t="s">
        <v>183</v>
      </c>
      <c r="D71" s="25"/>
      <c r="E71" s="111" t="s">
        <v>207</v>
      </c>
      <c r="F71" s="112">
        <f>SUM(F72:F74)</f>
        <v>0</v>
      </c>
      <c r="G71" s="112">
        <f>SUM(G72:G74)</f>
        <v>0</v>
      </c>
      <c r="H71" s="112">
        <f>SUM(H72:H74)</f>
        <v>0</v>
      </c>
      <c r="I71" s="112">
        <f aca="true" t="shared" si="54" ref="I71">SUM(I72:I74)</f>
        <v>3480</v>
      </c>
      <c r="J71" s="112">
        <f aca="true" t="shared" si="55" ref="J71">SUM(J72:J74)</f>
        <v>5000</v>
      </c>
      <c r="K71" s="112">
        <f aca="true" t="shared" si="56" ref="K71:L71">SUM(K72:K74)</f>
        <v>5500</v>
      </c>
      <c r="L71" s="112">
        <f t="shared" si="56"/>
        <v>6100</v>
      </c>
    </row>
    <row r="72" spans="1:12" ht="12.75" hidden="1" outlineLevel="3">
      <c r="A72" s="24" t="s">
        <v>95</v>
      </c>
      <c r="B72" s="26"/>
      <c r="C72" s="26"/>
      <c r="D72" s="25">
        <v>633006</v>
      </c>
      <c r="E72" s="111" t="s">
        <v>3</v>
      </c>
      <c r="F72" s="112">
        <v>0</v>
      </c>
      <c r="G72" s="112">
        <v>0</v>
      </c>
      <c r="H72" s="112">
        <v>0</v>
      </c>
      <c r="I72" s="112">
        <v>3100</v>
      </c>
      <c r="J72" s="112">
        <v>3500</v>
      </c>
      <c r="K72" s="112">
        <v>4000</v>
      </c>
      <c r="L72" s="112">
        <v>4500</v>
      </c>
    </row>
    <row r="73" spans="1:12" ht="12.75" hidden="1" outlineLevel="3">
      <c r="A73" s="24" t="s">
        <v>95</v>
      </c>
      <c r="B73" s="25"/>
      <c r="C73" s="24"/>
      <c r="D73" s="25">
        <v>633009</v>
      </c>
      <c r="E73" s="111" t="s">
        <v>209</v>
      </c>
      <c r="F73" s="112">
        <v>0</v>
      </c>
      <c r="G73" s="112">
        <v>0</v>
      </c>
      <c r="H73" s="112">
        <v>0</v>
      </c>
      <c r="I73" s="112">
        <v>350</v>
      </c>
      <c r="J73" s="112">
        <v>1000</v>
      </c>
      <c r="K73" s="112">
        <v>1000</v>
      </c>
      <c r="L73" s="112">
        <v>1000</v>
      </c>
    </row>
    <row r="74" spans="1:12" ht="12.75" hidden="1" outlineLevel="3">
      <c r="A74" s="24" t="s">
        <v>95</v>
      </c>
      <c r="B74" s="25"/>
      <c r="C74" s="24"/>
      <c r="D74" s="25">
        <v>633011</v>
      </c>
      <c r="E74" s="111" t="s">
        <v>346</v>
      </c>
      <c r="F74" s="112">
        <v>0</v>
      </c>
      <c r="G74" s="112">
        <v>0</v>
      </c>
      <c r="H74" s="112">
        <v>0</v>
      </c>
      <c r="I74" s="112">
        <v>30</v>
      </c>
      <c r="J74" s="112">
        <v>500</v>
      </c>
      <c r="K74" s="112">
        <v>500</v>
      </c>
      <c r="L74" s="112">
        <v>600</v>
      </c>
    </row>
    <row r="75" spans="1:12" ht="12.75" outlineLevel="2" collapsed="1">
      <c r="A75" s="24" t="s">
        <v>95</v>
      </c>
      <c r="B75" s="25"/>
      <c r="C75" s="24" t="s">
        <v>187</v>
      </c>
      <c r="D75" s="25"/>
      <c r="E75" s="111" t="s">
        <v>347</v>
      </c>
      <c r="F75" s="112">
        <f>F76</f>
        <v>0</v>
      </c>
      <c r="G75" s="112">
        <f>G76</f>
        <v>0</v>
      </c>
      <c r="H75" s="112">
        <f>H76</f>
        <v>0</v>
      </c>
      <c r="I75" s="112">
        <f aca="true" t="shared" si="57" ref="I75:L75">I76</f>
        <v>50</v>
      </c>
      <c r="J75" s="112">
        <f t="shared" si="57"/>
        <v>500</v>
      </c>
      <c r="K75" s="112">
        <f t="shared" si="57"/>
        <v>500</v>
      </c>
      <c r="L75" s="112">
        <f t="shared" si="57"/>
        <v>600</v>
      </c>
    </row>
    <row r="76" spans="1:12" ht="12.75" hidden="1" outlineLevel="3">
      <c r="A76" s="24" t="s">
        <v>95</v>
      </c>
      <c r="B76" s="26"/>
      <c r="C76" s="26"/>
      <c r="D76" s="25">
        <v>634004</v>
      </c>
      <c r="E76" s="111" t="s">
        <v>503</v>
      </c>
      <c r="F76" s="112">
        <v>0</v>
      </c>
      <c r="G76" s="112">
        <v>0</v>
      </c>
      <c r="H76" s="112">
        <v>0</v>
      </c>
      <c r="I76" s="112">
        <v>50</v>
      </c>
      <c r="J76" s="112">
        <v>500</v>
      </c>
      <c r="K76" s="112">
        <v>500</v>
      </c>
      <c r="L76" s="112">
        <v>600</v>
      </c>
    </row>
    <row r="77" spans="1:12" ht="12.75" outlineLevel="2" collapsed="1">
      <c r="A77" s="24" t="s">
        <v>95</v>
      </c>
      <c r="B77" s="25"/>
      <c r="C77" s="24" t="s">
        <v>177</v>
      </c>
      <c r="D77" s="25"/>
      <c r="E77" s="111" t="s">
        <v>216</v>
      </c>
      <c r="F77" s="112">
        <f>SUM(F78:F81)</f>
        <v>0</v>
      </c>
      <c r="G77" s="112">
        <f>SUM(G78:G81)</f>
        <v>0</v>
      </c>
      <c r="H77" s="112">
        <f>SUM(H78:H81)</f>
        <v>0</v>
      </c>
      <c r="I77" s="112">
        <f aca="true" t="shared" si="58" ref="I77">SUM(I78:I81)</f>
        <v>0</v>
      </c>
      <c r="J77" s="112">
        <f aca="true" t="shared" si="59" ref="J77">SUM(J78:J81)</f>
        <v>3200</v>
      </c>
      <c r="K77" s="112">
        <f aca="true" t="shared" si="60" ref="K77:L77">SUM(K78:K81)</f>
        <v>3250</v>
      </c>
      <c r="L77" s="112">
        <f t="shared" si="60"/>
        <v>3300</v>
      </c>
    </row>
    <row r="78" spans="1:12" ht="12.75" hidden="1" outlineLevel="3">
      <c r="A78" s="24" t="s">
        <v>95</v>
      </c>
      <c r="B78" s="25"/>
      <c r="C78" s="24"/>
      <c r="D78" s="25">
        <v>637002</v>
      </c>
      <c r="E78" s="111" t="s">
        <v>15</v>
      </c>
      <c r="F78" s="112">
        <v>0</v>
      </c>
      <c r="G78" s="112">
        <v>0</v>
      </c>
      <c r="H78" s="112">
        <v>0</v>
      </c>
      <c r="I78" s="112">
        <v>0</v>
      </c>
      <c r="J78" s="112">
        <v>1000</v>
      </c>
      <c r="K78" s="112">
        <v>1000</v>
      </c>
      <c r="L78" s="112">
        <v>1000</v>
      </c>
    </row>
    <row r="79" spans="1:12" ht="12.75" hidden="1" outlineLevel="3">
      <c r="A79" s="24" t="s">
        <v>95</v>
      </c>
      <c r="B79" s="25"/>
      <c r="C79" s="24"/>
      <c r="D79" s="25">
        <v>637004</v>
      </c>
      <c r="E79" s="111" t="s">
        <v>218</v>
      </c>
      <c r="F79" s="112">
        <v>0</v>
      </c>
      <c r="G79" s="112">
        <v>0</v>
      </c>
      <c r="H79" s="112">
        <v>0</v>
      </c>
      <c r="I79" s="112">
        <v>0</v>
      </c>
      <c r="J79" s="112">
        <v>1000</v>
      </c>
      <c r="K79" s="112">
        <v>1000</v>
      </c>
      <c r="L79" s="112">
        <v>1000</v>
      </c>
    </row>
    <row r="80" spans="1:12" ht="12.75" hidden="1" outlineLevel="3">
      <c r="A80" s="24" t="s">
        <v>95</v>
      </c>
      <c r="B80" s="25"/>
      <c r="C80" s="24"/>
      <c r="D80" s="25">
        <v>637007</v>
      </c>
      <c r="E80" s="111" t="s">
        <v>1</v>
      </c>
      <c r="F80" s="112">
        <v>0</v>
      </c>
      <c r="G80" s="112">
        <v>0</v>
      </c>
      <c r="H80" s="112">
        <v>0</v>
      </c>
      <c r="I80" s="112">
        <v>0</v>
      </c>
      <c r="J80" s="112">
        <v>100</v>
      </c>
      <c r="K80" s="112">
        <v>100</v>
      </c>
      <c r="L80" s="112">
        <v>100</v>
      </c>
    </row>
    <row r="81" spans="1:12" ht="12.75" hidden="1" outlineLevel="3">
      <c r="A81" s="24" t="s">
        <v>95</v>
      </c>
      <c r="B81" s="25"/>
      <c r="C81" s="24"/>
      <c r="D81" s="25">
        <v>637016</v>
      </c>
      <c r="E81" s="111" t="s">
        <v>54</v>
      </c>
      <c r="F81" s="112">
        <v>0</v>
      </c>
      <c r="G81" s="112">
        <v>0</v>
      </c>
      <c r="H81" s="112">
        <v>0</v>
      </c>
      <c r="I81" s="112">
        <v>0</v>
      </c>
      <c r="J81" s="112">
        <v>1100</v>
      </c>
      <c r="K81" s="112">
        <v>1150</v>
      </c>
      <c r="L81" s="112">
        <v>1200</v>
      </c>
    </row>
    <row r="82" spans="1:12" ht="12.75">
      <c r="A82" s="88"/>
      <c r="B82" s="117"/>
      <c r="C82" s="117"/>
      <c r="D82" s="117"/>
      <c r="E82" s="117"/>
      <c r="F82" s="117"/>
      <c r="G82" s="117"/>
      <c r="H82" s="117"/>
      <c r="I82" s="117"/>
      <c r="J82" s="123"/>
      <c r="K82" s="123"/>
      <c r="L82" s="123"/>
    </row>
    <row r="83" spans="1:12" ht="18.75">
      <c r="A83" s="184" t="s">
        <v>56</v>
      </c>
      <c r="B83" s="184"/>
      <c r="C83" s="184"/>
      <c r="D83" s="184"/>
      <c r="E83" s="184"/>
      <c r="F83" s="76">
        <f aca="true" t="shared" si="61" ref="F83:I83">F7</f>
        <v>0</v>
      </c>
      <c r="G83" s="76">
        <f t="shared" si="61"/>
        <v>0</v>
      </c>
      <c r="H83" s="76">
        <f t="shared" si="61"/>
        <v>0</v>
      </c>
      <c r="I83" s="76">
        <f t="shared" si="61"/>
        <v>170690</v>
      </c>
      <c r="J83" s="76">
        <f>J7</f>
        <v>651450</v>
      </c>
      <c r="K83" s="76">
        <f aca="true" t="shared" si="62" ref="K83:L83">K7</f>
        <v>713936</v>
      </c>
      <c r="L83" s="76">
        <f t="shared" si="62"/>
        <v>751565</v>
      </c>
    </row>
    <row r="84" spans="1:12" ht="12.75">
      <c r="A84" s="88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</row>
    <row r="85" spans="1:12" s="4" customFormat="1" ht="15.75">
      <c r="A85" s="163" t="s">
        <v>504</v>
      </c>
      <c r="B85" s="163"/>
      <c r="C85" s="163"/>
      <c r="D85" s="163"/>
      <c r="E85" s="163"/>
      <c r="F85" s="75">
        <f aca="true" t="shared" si="63" ref="F85:I85">F83</f>
        <v>0</v>
      </c>
      <c r="G85" s="75">
        <f t="shared" si="63"/>
        <v>0</v>
      </c>
      <c r="H85" s="75">
        <f t="shared" si="63"/>
        <v>0</v>
      </c>
      <c r="I85" s="75">
        <f t="shared" si="63"/>
        <v>170690</v>
      </c>
      <c r="J85" s="75">
        <f>J83</f>
        <v>651450</v>
      </c>
      <c r="K85" s="75">
        <f aca="true" t="shared" si="64" ref="K85:L85">K83</f>
        <v>713936</v>
      </c>
      <c r="L85" s="75">
        <f t="shared" si="64"/>
        <v>751565</v>
      </c>
    </row>
    <row r="86" spans="1:12" ht="12.75">
      <c r="A86" s="88"/>
      <c r="B86" s="117"/>
      <c r="C86" s="117"/>
      <c r="D86" s="117"/>
      <c r="E86" s="117"/>
      <c r="F86" s="117"/>
      <c r="G86" s="117"/>
      <c r="H86" s="117"/>
      <c r="I86" s="117"/>
      <c r="J86" s="123"/>
      <c r="K86" s="123"/>
      <c r="L86" s="123"/>
    </row>
    <row r="88" ht="12.75">
      <c r="A88" s="19" t="s">
        <v>453</v>
      </c>
    </row>
    <row r="90" spans="1:2" ht="12.75">
      <c r="A90" s="6" t="s">
        <v>528</v>
      </c>
      <c r="B90" s="147"/>
    </row>
  </sheetData>
  <sheetProtection formatCells="0" formatColumns="0" formatRows="0" insertColumns="0" insertRows="0" insertHyperlinks="0" deleteColumns="0" deleteRows="0" sort="0" autoFilter="0" pivotTables="0"/>
  <mergeCells count="8">
    <mergeCell ref="A55:C55"/>
    <mergeCell ref="A83:E83"/>
    <mergeCell ref="A85:E85"/>
    <mergeCell ref="A8:C8"/>
    <mergeCell ref="A1:L1"/>
    <mergeCell ref="B2:J2"/>
    <mergeCell ref="B4:J4"/>
    <mergeCell ref="A7:E7"/>
  </mergeCells>
  <printOptions/>
  <pageMargins left="0.2" right="0.1968503937007874" top="0.26" bottom="0.25" header="0.11811023622047245" footer="0.11811023622047245"/>
  <pageSetup horizontalDpi="600" verticalDpi="600" orientation="landscape" paperSize="9" scale="97" r:id="rId1"/>
  <ignoredErrors>
    <ignoredError sqref="C12:C43 C59:C77" numberStoredAsText="1"/>
    <ignoredError sqref="A56:A77 A78:A82" twoDigitTextYear="1"/>
    <ignoredError sqref="K11:L11 K14:L14 K58:L61 I61:J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Tomas</cp:lastModifiedBy>
  <cp:lastPrinted>2016-11-30T08:09:39Z</cp:lastPrinted>
  <dcterms:created xsi:type="dcterms:W3CDTF">2009-11-30T09:01:25Z</dcterms:created>
  <dcterms:modified xsi:type="dcterms:W3CDTF">2017-11-27T18:27:45Z</dcterms:modified>
  <cp:category/>
  <cp:version/>
  <cp:contentType/>
  <cp:contentStatus/>
</cp:coreProperties>
</file>